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2"/>
  </bookViews>
  <sheets>
    <sheet name="Агентство печати" sheetId="1" state="visible" r:id="rId2"/>
    <sheet name="Лист4" sheetId="2" state="hidden" r:id="rId3"/>
    <sheet name="Лист1" sheetId="3" state="visible" r:id="rId4"/>
  </sheets>
  <definedNames>
    <definedName function="false" hidden="false" localSheetId="2" name="_xlnm.Print_Area" vbProcedure="false">Лист1!$A$1:$M$65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<sst xmlns="http://schemas.openxmlformats.org/spreadsheetml/2006/main" count="3484" uniqueCount="693">
  <si>
    <t xml:space="preserve">Приложение к письму</t>
  </si>
  <si>
    <t xml:space="preserve">Учреждение</t>
  </si>
  <si>
    <t xml:space="preserve">Услуга</t>
  </si>
  <si>
    <t xml:space="preserve">Показатели</t>
  </si>
  <si>
    <t xml:space="preserve">Свод оценка</t>
  </si>
  <si>
    <t xml:space="preserve">ОЦ итоговая</t>
  </si>
  <si>
    <t xml:space="preserve">№ п/п</t>
  </si>
  <si>
    <t xml:space="preserve">Наименование показателя</t>
  </si>
  <si>
    <t xml:space="preserve">Единица измерения</t>
  </si>
  <si>
    <t xml:space="preserve">Значение, утвержденное 
в государственном задании на отчетный финансовый год</t>
  </si>
  <si>
    <t xml:space="preserve"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</si>
  <si>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</si>
  <si>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 xml:space="preserve">Сводная оценка выполнения краевыми государственными учреждениями государственного задания по показателям</t>
  </si>
  <si>
    <t xml:space="preserve">Причины отклонения значений 
от запланированных</t>
  </si>
  <si>
    <t xml:space="preserve">Источник информации 
о фактическом значении показателя</t>
  </si>
  <si>
    <r>
      <rPr>
        <sz val="10"/>
        <rFont val="Times New Roman"/>
        <family val="1"/>
        <charset val="204"/>
      </rPr>
      <t xml:space="preserve">Наименование учреждения: </t>
    </r>
    <r>
      <rPr>
        <b val="true"/>
        <sz val="10"/>
        <rFont val="Times New Roman"/>
        <family val="1"/>
        <charset val="204"/>
      </rPr>
      <t xml:space="preserve">краевое государственное автономное учреждение "Редакция газеты "Ирбейская правда"</t>
    </r>
  </si>
  <si>
    <r>
      <rPr>
        <sz val="10"/>
        <rFont val="Times New Roman"/>
        <family val="1"/>
        <charset val="204"/>
      </rPr>
      <t xml:space="preserve">Наименование услуги:</t>
    </r>
    <r>
      <rPr>
        <b val="true"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</si>
  <si>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Показатели, характеризующие качество государственной услуги, установленные в государственном задании</t>
  </si>
  <si>
    <t xml:space="preserve">К1i</t>
  </si>
  <si>
    <t xml:space="preserve">К1</t>
  </si>
  <si>
    <t xml:space="preserve">Х</t>
  </si>
  <si>
    <t xml:space="preserve"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</si>
  <si>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</si>
  <si>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 xml:space="preserve">%</t>
  </si>
  <si>
    <t xml:space="preserve">≥20</t>
  </si>
  <si>
    <t xml:space="preserve">Тщательный подход к подбору персонала</t>
  </si>
  <si>
    <t xml:space="preserve">Отчетная информация</t>
  </si>
  <si>
    <t xml:space="preserve">2.</t>
  </si>
  <si>
    <t xml:space="preserve"> «Разовый тираж газеты «Ирбейская правда» (≥ 3600 экз. – задание выполнено, &lt; 3600 экз. – задание не выполнено) </t>
  </si>
  <si>
    <t xml:space="preserve">экз.</t>
  </si>
  <si>
    <t xml:space="preserve">≥3 600</t>
  </si>
  <si>
    <t xml:space="preserve">Ведомственная статистика</t>
  </si>
  <si>
    <t xml:space="preserve"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</si>
  <si>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</si>
  <si>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 xml:space="preserve">Количество раз в неделю</t>
  </si>
  <si>
    <t xml:space="preserve">≥1</t>
  </si>
  <si>
    <t xml:space="preserve"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</si>
  <si>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</si>
  <si>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 xml:space="preserve">Количество раз в год</t>
  </si>
  <si>
    <t xml:space="preserve"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</si>
  <si>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</si>
  <si>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 xml:space="preserve">экз. на 1000 чел.</t>
  </si>
  <si>
    <t xml:space="preserve">≥221</t>
  </si>
  <si>
    <t xml:space="preserve">6.</t>
  </si>
  <si>
    <t xml:space="preserve"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</si>
  <si>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 xml:space="preserve">шт.</t>
  </si>
  <si>
    <t xml:space="preserve">Использование более широких возможностей программного обеспечения для верстки газеты, необходимость повышения качества верстки газеты</t>
  </si>
  <si>
    <t xml:space="preserve">Показатели, характеризующие объем государственной услуги, установленные в государственном задании</t>
  </si>
  <si>
    <t xml:space="preserve">К2i</t>
  </si>
  <si>
    <t xml:space="preserve">К2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</si>
  <si>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</si>
  <si>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 xml:space="preserve">1.1</t>
  </si>
  <si>
    <t xml:space="preserve">Объем газетных полос формата А3</t>
  </si>
  <si>
    <t xml:space="preserve">газ.пол.</t>
  </si>
  <si>
    <t xml:space="preserve">1.2</t>
  </si>
  <si>
    <t xml:space="preserve">Себестоимость одной полосы формата А3 с учетом тиражности</t>
  </si>
  <si>
    <t xml:space="preserve">руб.</t>
  </si>
  <si>
    <t xml:space="preserve">Расчет </t>
  </si>
  <si>
    <t xml:space="preserve">1.3</t>
  </si>
  <si>
    <t xml:space="preserve">Размер субсидии</t>
  </si>
  <si>
    <t xml:space="preserve">тыс.руб.</t>
  </si>
  <si>
    <t xml:space="preserve">1.4</t>
  </si>
  <si>
    <t xml:space="preserve">Годовой объем полос газеты, приведенный к формату 4 А3</t>
  </si>
  <si>
    <t xml:space="preserve">выпуск</t>
  </si>
  <si>
    <t xml:space="preserve">1.5</t>
  </si>
  <si>
    <t xml:space="preserve"> Количесто потребителей</t>
  </si>
  <si>
    <t xml:space="preserve">тыс.чел.</t>
  </si>
  <si>
    <r>
      <rPr>
        <sz val="10"/>
        <rFont val="Times New Roman"/>
        <family val="1"/>
        <charset val="204"/>
      </rPr>
      <t xml:space="preserve">Наименование учреждения: </t>
    </r>
    <r>
      <rPr>
        <b val="true"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</si>
  <si>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</si>
  <si>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 xml:space="preserve">≥3 700</t>
  </si>
  <si>
    <t xml:space="preserve"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</si>
  <si>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</si>
  <si>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</si>
  <si>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 xml:space="preserve"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</si>
  <si>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 xml:space="preserve">≥171</t>
  </si>
  <si>
    <t xml:space="preserve"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</si>
  <si>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</si>
  <si>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 xml:space="preserve">Расчет</t>
  </si>
  <si>
    <r>
      <rPr>
        <sz val="10"/>
        <rFont val="Times New Roman"/>
        <family val="1"/>
        <charset val="204"/>
      </rPr>
      <t xml:space="preserve">Наименование учреждения: </t>
    </r>
    <r>
      <rPr>
        <b val="true"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</si>
  <si>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</si>
  <si>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 xml:space="preserve"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</si>
  <si>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</si>
  <si>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</si>
  <si>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</si>
  <si>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 xml:space="preserve"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</si>
  <si>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</si>
  <si>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rPr>
        <sz val="10"/>
        <rFont val="Times New Roman"/>
        <family val="1"/>
        <charset val="204"/>
      </rPr>
      <t xml:space="preserve">Наименование учреждения: </t>
    </r>
    <r>
      <rPr>
        <b val="true"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</si>
  <si>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</si>
  <si>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 xml:space="preserve">≥5300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</si>
  <si>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</si>
  <si>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</si>
  <si>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 xml:space="preserve"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</si>
  <si>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 xml:space="preserve">≥262</t>
  </si>
  <si>
    <t xml:space="preserve"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</si>
  <si>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rPr>
        <sz val="10"/>
        <rFont val="Times New Roman"/>
        <family val="1"/>
        <charset val="204"/>
      </rPr>
      <t xml:space="preserve">Наименование учреждения: </t>
    </r>
    <r>
      <rPr>
        <b val="true"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</si>
  <si>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</si>
  <si>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 xml:space="preserve"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</si>
  <si>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</si>
  <si>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</si>
  <si>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</si>
  <si>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 xml:space="preserve">≥104</t>
  </si>
  <si>
    <t xml:space="preserve"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</si>
  <si>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 xml:space="preserve">Увеличение объема публикаций нормативно - правовых актов местных администраций</t>
  </si>
  <si>
    <r>
      <rPr>
        <sz val="10"/>
        <rFont val="Times New Roman"/>
        <family val="1"/>
        <charset val="204"/>
      </rPr>
      <t xml:space="preserve">Наименование учреждения: </t>
    </r>
    <r>
      <rPr>
        <b val="true"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«Земля боготольская»</t>
    </r>
  </si>
  <si>
    <t xml:space="preserve"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</si>
  <si>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</si>
  <si>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</si>
  <si>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 xml:space="preserve"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</si>
  <si>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</si>
  <si>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 xml:space="preserve"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</si>
  <si>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 xml:space="preserve">≥ 124</t>
  </si>
  <si>
    <t xml:space="preserve">≥ 4</t>
  </si>
  <si>
    <t xml:space="preserve"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</si>
  <si>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rPr>
        <sz val="10"/>
        <rFont val="Times New Roman"/>
        <family val="1"/>
        <charset val="204"/>
      </rPr>
      <t xml:space="preserve">Наименование учреждения: </t>
    </r>
    <r>
      <rPr>
        <b val="true"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«Ангарская правда»</t>
    </r>
  </si>
  <si>
    <t xml:space="preserve">≥ 20</t>
  </si>
  <si>
    <t xml:space="preserve">«Разовый тираж газеты «Ангарская правда» (≥ 3750 экз. – задание выполнено, &lt; 3750 экз. – задание не выполнено) </t>
  </si>
  <si>
    <t xml:space="preserve">≥ 3750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</si>
  <si>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</si>
  <si>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</si>
  <si>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 xml:space="preserve"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</si>
  <si>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 xml:space="preserve">≥ 80</t>
  </si>
  <si>
    <t xml:space="preserve"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</si>
  <si>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rPr>
        <sz val="10"/>
        <rFont val="Times New Roman"/>
        <family val="1"/>
        <charset val="204"/>
      </rPr>
      <t xml:space="preserve">Наименование учреждения: </t>
    </r>
    <r>
      <rPr>
        <b val="true"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</si>
  <si>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</si>
  <si>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 xml:space="preserve">≥3 200</t>
  </si>
  <si>
    <t xml:space="preserve"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</si>
  <si>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</si>
  <si>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 xml:space="preserve"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</si>
  <si>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 xml:space="preserve"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</si>
  <si>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rPr>
        <sz val="10"/>
        <rFont val="Times New Roman"/>
        <family val="1"/>
        <charset val="204"/>
      </rPr>
      <t xml:space="preserve">Наименование учреждения: </t>
    </r>
    <r>
      <rPr>
        <b val="true"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</si>
  <si>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</si>
  <si>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 xml:space="preserve">≥2 700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</si>
  <si>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</si>
  <si>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</si>
  <si>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 xml:space="preserve"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</si>
  <si>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 xml:space="preserve">≥191</t>
  </si>
  <si>
    <t xml:space="preserve"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</si>
  <si>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rPr>
        <sz val="10"/>
        <rFont val="Times New Roman"/>
        <family val="1"/>
        <charset val="204"/>
      </rPr>
      <t xml:space="preserve">Наименование учреждения: </t>
    </r>
    <r>
      <rPr>
        <b val="true"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</si>
  <si>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</si>
  <si>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 xml:space="preserve"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</si>
  <si>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</si>
  <si>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</si>
  <si>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 xml:space="preserve"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</si>
  <si>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 xml:space="preserve">≥138</t>
  </si>
  <si>
    <t xml:space="preserve"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</si>
  <si>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rPr>
        <sz val="10"/>
        <rFont val="Times New Roman"/>
        <family val="1"/>
        <charset val="204"/>
      </rPr>
      <t xml:space="preserve">Наименование учреждения: </t>
    </r>
    <r>
      <rPr>
        <b val="true"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</si>
  <si>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</si>
  <si>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 xml:space="preserve">≥3 800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</si>
  <si>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</si>
  <si>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</si>
  <si>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 xml:space="preserve"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</si>
  <si>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 xml:space="preserve">≥80</t>
  </si>
  <si>
    <t xml:space="preserve"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</si>
  <si>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 xml:space="preserve">Увеличение тиража</t>
  </si>
  <si>
    <r>
      <rPr>
        <sz val="10"/>
        <rFont val="Times New Roman"/>
        <family val="1"/>
        <charset val="204"/>
      </rPr>
      <t xml:space="preserve">Наименование учреждения: </t>
    </r>
    <r>
      <rPr>
        <b val="true"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</si>
  <si>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</si>
  <si>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 xml:space="preserve"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</si>
  <si>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</si>
  <si>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</si>
  <si>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 xml:space="preserve"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</si>
  <si>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 xml:space="preserve"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</si>
  <si>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</si>
  <si>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rPr>
        <sz val="10"/>
        <rFont val="Times New Roman"/>
        <family val="1"/>
        <charset val="204"/>
      </rPr>
      <t xml:space="preserve">Наименование учреждения: </t>
    </r>
    <r>
      <rPr>
        <b val="true"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</si>
  <si>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</si>
  <si>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</si>
  <si>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</si>
  <si>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</si>
  <si>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 xml:space="preserve">≥127</t>
  </si>
  <si>
    <t xml:space="preserve"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</si>
  <si>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rPr>
        <sz val="10"/>
        <rFont val="Times New Roman"/>
        <family val="1"/>
        <charset val="204"/>
      </rPr>
      <t xml:space="preserve">Наименование учреждения: </t>
    </r>
    <r>
      <rPr>
        <b val="true"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</si>
  <si>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</si>
  <si>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 xml:space="preserve"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</si>
  <si>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</si>
  <si>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</si>
  <si>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 xml:space="preserve"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</si>
  <si>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 xml:space="preserve">≥256</t>
  </si>
  <si>
    <t xml:space="preserve"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</si>
  <si>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rPr>
        <sz val="10"/>
        <rFont val="Times New Roman"/>
        <family val="1"/>
        <charset val="204"/>
      </rPr>
      <t xml:space="preserve">Наименование учреждения: </t>
    </r>
    <r>
      <rPr>
        <b val="true"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</si>
  <si>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</si>
  <si>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</si>
  <si>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</si>
  <si>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 xml:space="preserve"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</si>
  <si>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 xml:space="preserve">≥147</t>
  </si>
  <si>
    <t xml:space="preserve"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</si>
  <si>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rPr>
        <sz val="10"/>
        <rFont val="Times New Roman"/>
        <family val="1"/>
        <charset val="204"/>
      </rPr>
      <t xml:space="preserve">Наименование учреждения: </t>
    </r>
    <r>
      <rPr>
        <b val="true"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</si>
  <si>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</si>
  <si>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 xml:space="preserve">≥10 000</t>
  </si>
  <si>
    <t xml:space="preserve"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</si>
  <si>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</si>
  <si>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 xml:space="preserve"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</si>
  <si>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 xml:space="preserve">≥84</t>
  </si>
  <si>
    <t xml:space="preserve"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</si>
  <si>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rPr>
        <sz val="10"/>
        <rFont val="Times New Roman"/>
        <family val="1"/>
        <charset val="204"/>
      </rPr>
      <t xml:space="preserve">Наименование учреждения: </t>
    </r>
    <r>
      <rPr>
        <b val="true"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</si>
  <si>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</si>
  <si>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 xml:space="preserve">≥4 050</t>
  </si>
  <si>
    <t xml:space="preserve"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</si>
  <si>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</si>
  <si>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 xml:space="preserve"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</si>
  <si>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 xml:space="preserve"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</si>
  <si>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</si>
  <si>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rPr>
        <sz val="10"/>
        <rFont val="Times New Roman"/>
        <family val="1"/>
        <charset val="204"/>
      </rPr>
      <t xml:space="preserve">Наименование учреждения: </t>
    </r>
    <r>
      <rPr>
        <b val="true"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</si>
  <si>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</si>
  <si>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 xml:space="preserve">≥3 500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</si>
  <si>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</si>
  <si>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</si>
  <si>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 xml:space="preserve"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</si>
  <si>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 xml:space="preserve"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</si>
  <si>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</si>
  <si>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rPr>
        <sz val="10"/>
        <rFont val="Times New Roman"/>
        <family val="1"/>
        <charset val="204"/>
      </rPr>
      <t xml:space="preserve">Наименование учреждения: </t>
    </r>
    <r>
      <rPr>
        <b val="true"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</si>
  <si>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</si>
  <si>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 xml:space="preserve">≥1 800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</si>
  <si>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</si>
  <si>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</si>
  <si>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 xml:space="preserve"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</si>
  <si>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 xml:space="preserve">≥108</t>
  </si>
  <si>
    <t xml:space="preserve"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</si>
  <si>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rPr>
        <sz val="10"/>
        <rFont val="Times New Roman"/>
        <family val="1"/>
        <charset val="204"/>
      </rPr>
      <t xml:space="preserve">Наименование учреждения: </t>
    </r>
    <r>
      <rPr>
        <b val="true"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</si>
  <si>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</si>
  <si>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</si>
  <si>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</si>
  <si>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 xml:space="preserve"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</si>
  <si>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 xml:space="preserve">≥235</t>
  </si>
  <si>
    <t xml:space="preserve"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</si>
  <si>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rPr>
        <sz val="10"/>
        <rFont val="Times New Roman"/>
        <family val="1"/>
        <charset val="204"/>
      </rPr>
      <t xml:space="preserve">Наименование учреждения: </t>
    </r>
    <r>
      <rPr>
        <b val="true"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</si>
  <si>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</si>
  <si>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</si>
  <si>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</si>
  <si>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 xml:space="preserve"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</si>
  <si>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 xml:space="preserve">≥156</t>
  </si>
  <si>
    <t xml:space="preserve"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</si>
  <si>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rPr>
        <sz val="10"/>
        <rFont val="Times New Roman"/>
        <family val="1"/>
        <charset val="204"/>
      </rPr>
      <t xml:space="preserve">Наименование учреждения: </t>
    </r>
    <r>
      <rPr>
        <b val="true"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</si>
  <si>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</si>
  <si>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 xml:space="preserve">≥4 200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</si>
  <si>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</si>
  <si>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</si>
  <si>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 xml:space="preserve"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</si>
  <si>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 xml:space="preserve">≥64</t>
  </si>
  <si>
    <t xml:space="preserve"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</si>
  <si>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rPr>
        <sz val="10"/>
        <rFont val="Times New Roman"/>
        <family val="1"/>
        <charset val="204"/>
      </rPr>
      <t xml:space="preserve">Наименование учреждения: </t>
    </r>
    <r>
      <rPr>
        <b val="true"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</si>
  <si>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</si>
  <si>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 xml:space="preserve">≥16 500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</si>
  <si>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</si>
  <si>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</si>
  <si>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 xml:space="preserve"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</si>
  <si>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 xml:space="preserve">≥167</t>
  </si>
  <si>
    <t xml:space="preserve"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</si>
  <si>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rPr>
        <sz val="10"/>
        <rFont val="Times New Roman"/>
        <family val="1"/>
        <charset val="204"/>
      </rPr>
      <t xml:space="preserve">Наименование учреждения: </t>
    </r>
    <r>
      <rPr>
        <b val="true"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</si>
  <si>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</si>
  <si>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 xml:space="preserve">≥3 000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</si>
  <si>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</si>
  <si>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</si>
  <si>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</si>
  <si>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 xml:space="preserve">≥190</t>
  </si>
  <si>
    <t xml:space="preserve"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</si>
  <si>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rPr>
        <sz val="10"/>
        <rFont val="Times New Roman"/>
        <family val="1"/>
        <charset val="204"/>
      </rPr>
      <t xml:space="preserve">Наименование учреждения: </t>
    </r>
    <r>
      <rPr>
        <b val="true"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</si>
  <si>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</si>
  <si>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 xml:space="preserve">≥4 500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</si>
  <si>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</si>
  <si>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</si>
  <si>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 xml:space="preserve">≥60</t>
  </si>
  <si>
    <t xml:space="preserve"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</si>
  <si>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rPr>
        <sz val="10"/>
        <rFont val="Times New Roman"/>
        <family val="1"/>
        <charset val="204"/>
      </rPr>
      <t xml:space="preserve">Наименование учреждения: </t>
    </r>
    <r>
      <rPr>
        <b val="true"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</si>
  <si>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</si>
  <si>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 xml:space="preserve">≥5 600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</si>
  <si>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</si>
  <si>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</si>
  <si>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 xml:space="preserve"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</si>
  <si>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 xml:space="preserve">≥174</t>
  </si>
  <si>
    <t xml:space="preserve"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</si>
  <si>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rPr>
        <sz val="10"/>
        <rFont val="Times New Roman"/>
        <family val="1"/>
        <charset val="204"/>
      </rPr>
      <t xml:space="preserve">Наименование учреждения: </t>
    </r>
    <r>
      <rPr>
        <b val="true"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</si>
  <si>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 xml:space="preserve">«Разовый тираж газеты «Грани» (≥ 3000 экз. – задание выполнено, &lt; 3000 экз. – задание не выполнено)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</si>
  <si>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</si>
  <si>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</si>
  <si>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 xml:space="preserve"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</si>
  <si>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 xml:space="preserve"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</si>
  <si>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rPr>
        <sz val="10"/>
        <rFont val="Times New Roman"/>
        <family val="1"/>
        <charset val="204"/>
      </rPr>
      <t xml:space="preserve">Наименование учреждения: </t>
    </r>
    <r>
      <rPr>
        <b val="true"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</si>
  <si>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</si>
  <si>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 xml:space="preserve">≥2 000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</si>
  <si>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</si>
  <si>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</si>
  <si>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</si>
  <si>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 xml:space="preserve">≥276</t>
  </si>
  <si>
    <t xml:space="preserve"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</si>
  <si>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rPr>
        <sz val="10"/>
        <rFont val="Times New Roman"/>
        <family val="1"/>
        <charset val="204"/>
      </rPr>
      <t xml:space="preserve">Наименование учреждения: </t>
    </r>
    <r>
      <rPr>
        <b val="true"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</si>
  <si>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</si>
  <si>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 xml:space="preserve">≥2 100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</si>
  <si>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</si>
  <si>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</si>
  <si>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</si>
  <si>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 xml:space="preserve">≥63</t>
  </si>
  <si>
    <t xml:space="preserve"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</si>
  <si>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rPr>
        <sz val="10"/>
        <rFont val="Times New Roman"/>
        <family val="1"/>
        <charset val="204"/>
      </rPr>
      <t xml:space="preserve">Наименование учреждения: </t>
    </r>
    <r>
      <rPr>
        <b val="true"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</si>
  <si>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</si>
  <si>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 xml:space="preserve"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</si>
  <si>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</si>
  <si>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 xml:space="preserve"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</si>
  <si>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 xml:space="preserve">≥158</t>
  </si>
  <si>
    <t xml:space="preserve"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</si>
  <si>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rPr>
        <sz val="10"/>
        <rFont val="Times New Roman"/>
        <family val="1"/>
        <charset val="204"/>
      </rPr>
      <t xml:space="preserve">Наименование учреждения: </t>
    </r>
    <r>
      <rPr>
        <b val="true"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</si>
  <si>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</si>
  <si>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 xml:space="preserve">≥2 400</t>
  </si>
  <si>
    <t xml:space="preserve">Закрытие четырех почтовых участков на территории района и фактическое прекращение подписки на районную газету на этих участкая</t>
  </si>
  <si>
    <t xml:space="preserve"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</si>
  <si>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</si>
  <si>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 xml:space="preserve"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</si>
  <si>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 xml:space="preserve">≥220</t>
  </si>
  <si>
    <t xml:space="preserve"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</si>
  <si>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 xml:space="preserve">Закрытие четырех почтовых участков на территории района и фактическое прекращение подписки на раонную газету на этих участкая</t>
  </si>
  <si>
    <r>
      <rPr>
        <sz val="10"/>
        <rFont val="Times New Roman"/>
        <family val="1"/>
        <charset val="204"/>
      </rPr>
      <t xml:space="preserve">Наименование учреждения: </t>
    </r>
    <r>
      <rPr>
        <b val="true"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</si>
  <si>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</si>
  <si>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 xml:space="preserve">≥2 900</t>
  </si>
  <si>
    <t xml:space="preserve"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</si>
  <si>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</si>
  <si>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 xml:space="preserve"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</si>
  <si>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 xml:space="preserve">≥162</t>
  </si>
  <si>
    <t xml:space="preserve"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</si>
  <si>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rPr>
        <sz val="10"/>
        <rFont val="Times New Roman"/>
        <family val="1"/>
        <charset val="204"/>
      </rPr>
      <t xml:space="preserve">Наименование учреждения: </t>
    </r>
    <r>
      <rPr>
        <b val="true"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</si>
  <si>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</si>
  <si>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 xml:space="preserve">≥1 400</t>
  </si>
  <si>
    <t xml:space="preserve"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</si>
  <si>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</si>
  <si>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 xml:space="preserve"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</si>
  <si>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 xml:space="preserve"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</si>
  <si>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rPr>
        <sz val="10"/>
        <rFont val="Times New Roman"/>
        <family val="1"/>
        <charset val="204"/>
      </rPr>
      <t xml:space="preserve">Наименование учреждения: </t>
    </r>
    <r>
      <rPr>
        <b val="true"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</si>
  <si>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</si>
  <si>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 xml:space="preserve">≥7 600</t>
  </si>
  <si>
    <t xml:space="preserve"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</si>
  <si>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</si>
  <si>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 xml:space="preserve"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</si>
  <si>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 xml:space="preserve">≥234</t>
  </si>
  <si>
    <t xml:space="preserve"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</si>
  <si>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rPr>
        <sz val="10"/>
        <rFont val="Times New Roman"/>
        <family val="1"/>
        <charset val="204"/>
      </rPr>
      <t xml:space="preserve">Наименование учреждения: </t>
    </r>
    <r>
      <rPr>
        <b val="true"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</si>
  <si>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</si>
  <si>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 xml:space="preserve"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</si>
  <si>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</si>
  <si>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 xml:space="preserve"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</si>
  <si>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 xml:space="preserve">≥148</t>
  </si>
  <si>
    <t xml:space="preserve"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</si>
  <si>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rPr>
        <sz val="10"/>
        <rFont val="Times New Roman"/>
        <family val="1"/>
        <charset val="204"/>
      </rPr>
      <t xml:space="preserve">Наименование учреждения: </t>
    </r>
    <r>
      <rPr>
        <b val="true"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</si>
  <si>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</si>
  <si>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</si>
  <si>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</si>
  <si>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</si>
  <si>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 xml:space="preserve">≥182</t>
  </si>
  <si>
    <t xml:space="preserve"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</si>
  <si>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</si>
  <si>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 xml:space="preserve">Годовой объем газетных полос, приведенный к формату 4А3</t>
  </si>
  <si>
    <t xml:space="preserve"> Планируемое количесто потребителей</t>
  </si>
  <si>
    <r>
      <rPr>
        <sz val="10"/>
        <rFont val="Times New Roman"/>
        <family val="1"/>
        <charset val="204"/>
      </rPr>
      <t xml:space="preserve">Наименование учреждения: </t>
    </r>
    <r>
      <rPr>
        <b val="true"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</si>
  <si>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</si>
  <si>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</si>
  <si>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</si>
  <si>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</si>
  <si>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 xml:space="preserve">≥51</t>
  </si>
  <si>
    <t xml:space="preserve"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</si>
  <si>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rPr>
        <sz val="10"/>
        <rFont val="Times New Roman"/>
        <family val="1"/>
        <charset val="204"/>
      </rPr>
      <t xml:space="preserve">Наименование учреждения: </t>
    </r>
    <r>
      <rPr>
        <b val="true"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</si>
  <si>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</si>
  <si>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 xml:space="preserve"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</si>
  <si>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</si>
  <si>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</si>
  <si>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</si>
  <si>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 xml:space="preserve">≥99</t>
  </si>
  <si>
    <t xml:space="preserve"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</si>
  <si>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rPr>
        <sz val="10"/>
        <rFont val="Times New Roman"/>
        <family val="1"/>
        <charset val="204"/>
      </rPr>
      <t xml:space="preserve">Наименование учреждения: </t>
    </r>
    <r>
      <rPr>
        <b val="true"/>
        <sz val="10"/>
        <rFont val="Times New Roman"/>
        <family val="1"/>
        <charset val="204"/>
      </rPr>
      <t xml:space="preserve">краевое государственное автономное  учреждение  «Дирекция краевых телепрограмм»</t>
    </r>
  </si>
  <si>
    <r>
      <rPr>
        <sz val="10"/>
        <rFont val="Times New Roman"/>
        <family val="1"/>
        <charset val="204"/>
      </rPr>
      <t xml:space="preserve">Наименование услуги:</t>
    </r>
    <r>
      <rPr>
        <b val="true"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</si>
  <si>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 xml:space="preserve"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</si>
  <si>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≥50</t>
  </si>
  <si>
    <t xml:space="preserve"> Хронометраж телепрограммы новостей  </t>
  </si>
  <si>
    <t xml:space="preserve">количество минут</t>
  </si>
  <si>
    <t xml:space="preserve">2.1.</t>
  </si>
  <si>
    <r>
      <rPr>
        <sz val="7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</si>
  <si>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 xml:space="preserve">≥12</t>
  </si>
  <si>
    <r>
      <rPr>
        <sz val="7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</si>
  <si>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 xml:space="preserve"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</si>
  <si>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</si>
  <si>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 xml:space="preserve"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</si>
  <si>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</si>
  <si>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 xml:space="preserve"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</si>
  <si>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</si>
  <si>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 xml:space="preserve">7.</t>
  </si>
  <si>
    <t xml:space="preserve">Хронометраж информационной программы новости районов (≥ 12 минут – задание выполнено, &lt; 12 минут – задание не выполнено</t>
  </si>
  <si>
    <t xml:space="preserve">8.</t>
  </si>
  <si>
    <t xml:space="preserve">Хронометраж информационной программы новости регионов (≥ 3 минут – задание выполнено, &lt; 3 минут – задание не выполнено)</t>
  </si>
  <si>
    <t xml:space="preserve"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</si>
  <si>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</si>
  <si>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 xml:space="preserve"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</si>
  <si>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</si>
  <si>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 xml:space="preserve">11.</t>
  </si>
  <si>
    <t xml:space="preserve">Хронометраж информационной программы новости спорта (≥ 12 минут – задание выполнено, &lt; 12 минут – задание не выполнено)</t>
  </si>
  <si>
    <t xml:space="preserve"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</si>
  <si>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</si>
  <si>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 xml:space="preserve"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</si>
  <si>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</si>
  <si>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 xml:space="preserve">14.</t>
  </si>
  <si>
    <t xml:space="preserve">Информационная программа жанра медиа-обзор(≥ 3 минут – задание выполнено, &lt; 3 минут – задание не выполнено) </t>
  </si>
  <si>
    <t xml:space="preserve"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</si>
  <si>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</si>
  <si>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 xml:space="preserve">≥15</t>
  </si>
  <si>
    <t xml:space="preserve">16.</t>
  </si>
  <si>
    <r>
      <rPr>
        <sz val="7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</si>
  <si>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</si>
  <si>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 xml:space="preserve">1.1.</t>
  </si>
  <si>
    <t xml:space="preserve"> Количество произведенных телепрограмм</t>
  </si>
  <si>
    <t xml:space="preserve">количество программ</t>
  </si>
  <si>
    <t xml:space="preserve">1.1.1.</t>
  </si>
  <si>
    <t xml:space="preserve">Программа новостей </t>
  </si>
  <si>
    <t xml:space="preserve">1.1.2.</t>
  </si>
  <si>
    <t xml:space="preserve"> Информационно-аналитическая  программа </t>
  </si>
  <si>
    <t xml:space="preserve">1.1.3.</t>
  </si>
  <si>
    <t xml:space="preserve"> Информационно - публицистическая телепрограмма "Утро на Енисее".</t>
  </si>
  <si>
    <t xml:space="preserve">1.1.4.</t>
  </si>
  <si>
    <t xml:space="preserve"> Аналитическая пограмма "Специальный репортаж"</t>
  </si>
  <si>
    <t xml:space="preserve">1.1.5.</t>
  </si>
  <si>
    <t xml:space="preserve">Аналитическая программа "Экспресс аналитика"</t>
  </si>
  <si>
    <t xml:space="preserve">1.1.6.</t>
  </si>
  <si>
    <t xml:space="preserve">Информационная программа новости районов</t>
  </si>
  <si>
    <t xml:space="preserve">1.1.7.</t>
  </si>
  <si>
    <t xml:space="preserve">Информаионна программа новости регионов</t>
  </si>
  <si>
    <t xml:space="preserve">1.1.8.</t>
  </si>
  <si>
    <t xml:space="preserve">Информационно публицистическая программа "Край без окраин"</t>
  </si>
  <si>
    <t xml:space="preserve">1.1.9.</t>
  </si>
  <si>
    <t xml:space="preserve">Информационно - аналитическая программа новости спорта</t>
  </si>
  <si>
    <t xml:space="preserve">1.1.10.</t>
  </si>
  <si>
    <t xml:space="preserve">Информационно - аналитическая программа новости культуры</t>
  </si>
  <si>
    <t xml:space="preserve">1.1.11.</t>
  </si>
  <si>
    <t xml:space="preserve">Информационно - аналитическая программа новости экономики</t>
  </si>
  <si>
    <t xml:space="preserve">1.1.12.</t>
  </si>
  <si>
    <t xml:space="preserve">Информационно-аналитическая программа жанра "Интервью"</t>
  </si>
  <si>
    <t xml:space="preserve">1.1.13.</t>
  </si>
  <si>
    <t xml:space="preserve">Информационная программа жанра медиа-обзор</t>
  </si>
  <si>
    <t xml:space="preserve">1.1.14.</t>
  </si>
  <si>
    <t xml:space="preserve">Информационно - публицистическая программа к 80-летию Красноярского края</t>
  </si>
  <si>
    <t xml:space="preserve">1.2.</t>
  </si>
  <si>
    <t xml:space="preserve">Себестоимость производства одной программы</t>
  </si>
  <si>
    <t xml:space="preserve">1.3.</t>
  </si>
  <si>
    <t xml:space="preserve"> Размер субсидий</t>
  </si>
  <si>
    <t xml:space="preserve">тыс.рублей</t>
  </si>
  <si>
    <t xml:space="preserve">1.4.</t>
  </si>
  <si>
    <t xml:space="preserve"> Предполагаемое количество потребителей (аудитория телеканала)</t>
  </si>
  <si>
    <t xml:space="preserve">тыс. человек</t>
  </si>
  <si>
    <t xml:space="preserve"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</si>
  <si>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</si>
  <si>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</si>
  <si>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 xml:space="preserve">количество ППС</t>
  </si>
  <si>
    <t xml:space="preserve">2.2.</t>
  </si>
  <si>
    <t xml:space="preserve"> Количество точек доступа для телевизионного вещания</t>
  </si>
  <si>
    <t xml:space="preserve">2.3.</t>
  </si>
  <si>
    <t xml:space="preserve">Себестоимость вещания одной ППС</t>
  </si>
  <si>
    <t xml:space="preserve">Размер субсидий</t>
  </si>
  <si>
    <t xml:space="preserve"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</si>
  <si>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</si>
  <si>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 xml:space="preserve">3.1.</t>
  </si>
  <si>
    <t xml:space="preserve">Количество произведенных телепрограмм</t>
  </si>
  <si>
    <t xml:space="preserve"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</si>
  <si>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</si>
  <si>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 xml:space="preserve">3.1.2.</t>
  </si>
  <si>
    <t xml:space="preserve">Телепрограмма дискуссионного формата</t>
  </si>
  <si>
    <t xml:space="preserve">3.1.3.</t>
  </si>
  <si>
    <t xml:space="preserve">Телепрограмма с интерактивным общением с жителями края</t>
  </si>
  <si>
    <t xml:space="preserve">3.2.</t>
  </si>
  <si>
    <t xml:space="preserve"> Производство и распространение радиопрограмм</t>
  </si>
  <si>
    <t xml:space="preserve"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</si>
  <si>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</si>
  <si>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 xml:space="preserve">количество радиопрограмм</t>
  </si>
  <si>
    <t xml:space="preserve">4.2.</t>
  </si>
  <si>
    <r>
      <rPr>
        <sz val="10"/>
        <rFont val="Times New Roman"/>
        <family val="1"/>
        <charset val="204"/>
      </rPr>
      <t xml:space="preserve">Наименование государственной услуги: </t>
    </r>
    <r>
      <rPr>
        <b val="true"/>
        <sz val="10"/>
        <rFont val="Times New Roman"/>
        <family val="1"/>
        <charset val="204"/>
      </rPr>
      <t xml:space="preserve"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</si>
  <si>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</si>
  <si>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rPr>
        <sz val="10"/>
        <rFont val="Times New Roman"/>
        <family val="1"/>
        <charset val="204"/>
      </rPr>
      <t xml:space="preserve">Наименование учреждения: </t>
    </r>
    <r>
      <rPr>
        <b val="true"/>
        <sz val="10"/>
        <rFont val="Times New Roman"/>
        <family val="1"/>
        <charset val="204"/>
      </rPr>
      <t xml:space="preserve">краевое государственное автономное учреждение  «Красноярский краевой Дом журналиста»</t>
    </r>
  </si>
  <si>
    <r>
      <rPr>
        <sz val="10"/>
        <rFont val="Times New Roman"/>
        <family val="1"/>
        <charset val="204"/>
      </rPr>
      <t xml:space="preserve">Наименование услуги:</t>
    </r>
    <r>
      <rPr>
        <b val="true"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</si>
  <si>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 xml:space="preserve"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</si>
  <si>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 xml:space="preserve">количество раз в квартал</t>
  </si>
  <si>
    <t xml:space="preserve">Организация медийных, методических и обучающих мероприятий</t>
  </si>
  <si>
    <t xml:space="preserve">Количество участников обучающих и стимулирующих мероприятий, организованных для журналистов (конкурсы, семинары, фестивали и др.)</t>
  </si>
  <si>
    <t xml:space="preserve">количество выходов</t>
  </si>
  <si>
    <t xml:space="preserve"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</si>
  <si>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 xml:space="preserve">Себестоимость посещения одного мероприятия</t>
  </si>
  <si>
    <t xml:space="preserve">Отклонение в меньшую сторну за счет увеличения количества участников</t>
  </si>
  <si>
    <t xml:space="preserve">В связи с уменьшением количество выходов</t>
  </si>
  <si>
    <r>
      <rPr>
        <sz val="10"/>
        <rFont val="Times New Roman"/>
        <family val="1"/>
        <charset val="204"/>
      </rPr>
      <t xml:space="preserve">Наименование услуги: </t>
    </r>
    <r>
      <rPr>
        <b val="true"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</si>
  <si>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</si>
  <si>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</si>
  <si>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 xml:space="preserve">количество  раз в неделю</t>
  </si>
  <si>
    <r>
      <rPr>
        <sz val="7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</si>
  <si>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</si>
  <si>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 xml:space="preserve">Количество выходов номеров газеты</t>
  </si>
  <si>
    <t xml:space="preserve">Плановые показатели выполнены</t>
  </si>
  <si>
    <t xml:space="preserve"> Годовой объем газетных полос, приведенный к формату 4А3</t>
  </si>
  <si>
    <t xml:space="preserve">газ. полос</t>
  </si>
  <si>
    <t xml:space="preserve">Себестоимость одной полосы формата 4А3 с учетом тиражности</t>
  </si>
  <si>
    <t xml:space="preserve">Сокращение расходов в связи с конкурсными процедурами</t>
  </si>
  <si>
    <t xml:space="preserve"> Годовой тираж газеты, приведенный к формату 4А3</t>
  </si>
  <si>
    <t xml:space="preserve">тыс. экз. 4А3</t>
  </si>
  <si>
    <t xml:space="preserve">Увеличение количества подписчиков</t>
  </si>
  <si>
    <t xml:space="preserve"> Планируемое количество потребителей</t>
  </si>
  <si>
    <t xml:space="preserve">1.6</t>
  </si>
  <si>
    <r>
      <rPr>
        <sz val="10"/>
        <rFont val="Times New Roman"/>
        <family val="1"/>
        <charset val="204"/>
      </rPr>
      <t xml:space="preserve">Наименование услуги:</t>
    </r>
    <r>
      <rPr>
        <b val="true"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</si>
  <si>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 xml:space="preserve"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</si>
  <si>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 xml:space="preserve">информационно-зазъяснительная работа по актуальным социально - значимым вопросам</t>
  </si>
  <si>
    <t xml:space="preserve">Количество произведенной и распространненой полиграфической и иной информационной продукции</t>
  </si>
  <si>
    <t xml:space="preserve">Увеличение количества произведеноой продукции, меньшего формата</t>
  </si>
  <si>
    <t xml:space="preserve">Себестоимость произведенной и распространенной продукции</t>
  </si>
  <si>
    <t xml:space="preserve">Отклонение в меньшую сторну за счет увеличения произведенной продукции</t>
  </si>
  <si>
    <t xml:space="preserve">экономия</t>
  </si>
  <si>
    <r>
      <rPr>
        <sz val="10"/>
        <rFont val="Times New Roman"/>
        <family val="1"/>
        <charset val="204"/>
      </rPr>
      <t xml:space="preserve">Наименование учреждения: </t>
    </r>
    <r>
      <rPr>
        <b val="true"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«Наш Красноярский край»</t>
    </r>
  </si>
  <si>
    <r>
      <rPr>
        <sz val="10"/>
        <rFont val="Times New Roman"/>
        <family val="1"/>
        <charset val="204"/>
      </rPr>
      <t xml:space="preserve">Наименование услуги:</t>
    </r>
    <r>
      <rPr>
        <b val="true"/>
        <sz val="10"/>
        <rFont val="Times New Roman"/>
        <family val="1"/>
        <charset val="204"/>
      </rPr>
      <t xml:space="preserve"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</si>
  <si>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 xml:space="preserve"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</si>
  <si>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 xml:space="preserve">Среднеразовый тираж газеты "Наш Красноярский край" (пятница) (экз.) (≥ 40000 экз. - задание выполнено, &lt; 40000 экз. - задание не выполнено)</t>
  </si>
  <si>
    <t xml:space="preserve">≥40000</t>
  </si>
  <si>
    <t xml:space="preserve">Среднеразовый тираж газеты "Наш Красноярский край" (среда) (экз.) (≥ 5000 экз. - задание выполнено, &lt; 5000 экз. - задание не выполнено)</t>
  </si>
  <si>
    <t xml:space="preserve">≥5000</t>
  </si>
  <si>
    <t xml:space="preserve"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</si>
  <si>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 xml:space="preserve">количество полос формата А3 в квартал</t>
  </si>
  <si>
    <t xml:space="preserve">≥96</t>
  </si>
  <si>
    <t xml:space="preserve">В связи с большим количеством событий  требующих освещения на страницах газеты</t>
  </si>
  <si>
    <t xml:space="preserve"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</si>
  <si>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 xml:space="preserve">Возросший интерес читателей к такой форме освещения событий из жизни края</t>
  </si>
  <si>
    <t xml:space="preserve"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</si>
  <si>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 xml:space="preserve">Увеличение объемов материалов освещающих деятельность Законодательного Собрания</t>
  </si>
  <si>
    <t xml:space="preserve"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</si>
  <si>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 xml:space="preserve">количество раз в год</t>
  </si>
  <si>
    <t xml:space="preserve">≥2</t>
  </si>
  <si>
    <t xml:space="preserve"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</si>
  <si>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</si>
  <si>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</si>
  <si>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 xml:space="preserve">Среднеразо-вый тираж/численность населения края*1000 экз.</t>
  </si>
  <si>
    <t xml:space="preserve">≥14</t>
  </si>
  <si>
    <t xml:space="preserve"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</si>
  <si>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 xml:space="preserve">Среднеразо-вый тираж/численность населения города*1000 экз.</t>
  </si>
  <si>
    <t xml:space="preserve"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</si>
  <si>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</si>
  <si>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 xml:space="preserve">Необходимость повышения качества верстки газеты</t>
  </si>
  <si>
    <t xml:space="preserve"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</si>
  <si>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 xml:space="preserve">≥200</t>
  </si>
  <si>
    <t xml:space="preserve"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</si>
  <si>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 xml:space="preserve">Количество выходов номеров газеты (пятница)</t>
  </si>
  <si>
    <t xml:space="preserve">кол-во выходов</t>
  </si>
  <si>
    <t xml:space="preserve">Количество выходов номеров газеты (среда)</t>
  </si>
  <si>
    <t xml:space="preserve">Количество полос (А3)</t>
  </si>
  <si>
    <t xml:space="preserve">газ. страниц</t>
  </si>
  <si>
    <t xml:space="preserve">Увеличение объемов материалов подлежащих обязательной публикации</t>
  </si>
  <si>
    <t xml:space="preserve">газ. пол.</t>
  </si>
  <si>
    <t xml:space="preserve">Годовой тираж газеты, приведенный к формату 4А3</t>
  </si>
  <si>
    <t xml:space="preserve">тыс. экз. 4А3.</t>
  </si>
  <si>
    <t xml:space="preserve">1.6.</t>
  </si>
  <si>
    <t xml:space="preserve">Себестоимость 1 экземпляра газеты, приведенного к 4А3</t>
  </si>
  <si>
    <t xml:space="preserve">1.7.</t>
  </si>
  <si>
    <t xml:space="preserve">тыс. руб.</t>
  </si>
  <si>
    <t xml:space="preserve">1.8.</t>
  </si>
  <si>
    <t xml:space="preserve">Планируемое количество потребителей (пятница)</t>
  </si>
  <si>
    <t xml:space="preserve">Издание двух дополнительных номеров</t>
  </si>
  <si>
    <t xml:space="preserve">1.9.</t>
  </si>
  <si>
    <t xml:space="preserve">Планируемое количесто потребителей (среда)</t>
  </si>
  <si>
    <t xml:space="preserve"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</si>
  <si>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Тщательный подбор персонала</t>
  </si>
  <si>
    <r>
      <rPr>
        <sz val="10"/>
        <rFont val="Times New Roman"/>
        <family val="1"/>
        <charset val="204"/>
      </rPr>
      <t xml:space="preserve">2.2.</t>
    </r>
    <r>
      <rPr>
        <sz val="7"/>
        <rFont val="Times New Roman"/>
        <family val="1"/>
        <charset val="204"/>
      </rPr>
      <t xml:space="preserve"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</si>
  <si>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 xml:space="preserve">≥805</t>
  </si>
  <si>
    <r>
      <rPr>
        <sz val="10"/>
        <rFont val="Times New Roman"/>
        <family val="1"/>
        <charset val="204"/>
      </rPr>
      <t xml:space="preserve"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</si>
  <si>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 xml:space="preserve">количество 2 раза в неделю</t>
  </si>
  <si>
    <t xml:space="preserve">уменьшение количества материалов обязательных к публикации</t>
  </si>
  <si>
    <t xml:space="preserve">ведомственная статистика</t>
  </si>
  <si>
    <t xml:space="preserve">2.4.</t>
  </si>
  <si>
    <r>
      <rPr>
        <sz val="10"/>
        <rFont val="Times New Roman"/>
        <family val="1"/>
        <charset val="204"/>
      </rPr>
      <t xml:space="preserve"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 xml:space="preserve"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</si>
  <si>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 xml:space="preserve">необходимость повышения качества верстки журнала</t>
  </si>
  <si>
    <t xml:space="preserve">ведомтсвенная статистика</t>
  </si>
  <si>
    <t xml:space="preserve">Производство, выпуск и распространение журнала "Ведомости высших органов государственной власти Красноярского края"</t>
  </si>
  <si>
    <t xml:space="preserve">2.1..</t>
  </si>
  <si>
    <t xml:space="preserve">Количество выходов номеров журнала</t>
  </si>
  <si>
    <t xml:space="preserve">уменьшение объемов материалов подлежащих обязательной публикации</t>
  </si>
  <si>
    <t xml:space="preserve">Годовой объем полос формата А4</t>
  </si>
  <si>
    <t xml:space="preserve">страниц</t>
  </si>
  <si>
    <t xml:space="preserve">Себестоимость одной страницы</t>
  </si>
  <si>
    <t xml:space="preserve">2.4</t>
  </si>
  <si>
    <t xml:space="preserve">Годовой тираж журнала</t>
  </si>
  <si>
    <t xml:space="preserve">тыс. экз. </t>
  </si>
  <si>
    <t xml:space="preserve">2.5.</t>
  </si>
  <si>
    <t xml:space="preserve">Планируемое количество потребителей </t>
  </si>
  <si>
    <t xml:space="preserve">тыс. чел.</t>
  </si>
  <si>
    <t xml:space="preserve">2.6.</t>
  </si>
  <si>
    <t xml:space="preserve">недофинансирование</t>
  </si>
  <si>
    <r>
      <rPr>
        <sz val="10"/>
        <rFont val="Times New Roman"/>
        <family val="1"/>
        <charset val="204"/>
      </rPr>
      <t xml:space="preserve">Наименование государственной услуги:</t>
    </r>
    <r>
      <rPr>
        <b val="true"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</si>
  <si>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 xml:space="preserve"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</si>
  <si>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 xml:space="preserve">3.1</t>
  </si>
  <si>
    <t xml:space="preserve">Количество посещений сайта gnkk.ru</t>
  </si>
  <si>
    <t xml:space="preserve">кол-во посещений</t>
  </si>
  <si>
    <t xml:space="preserve">Увеличение интереса к материалам издания</t>
  </si>
  <si>
    <t xml:space="preserve">Статистика сайта</t>
  </si>
  <si>
    <t xml:space="preserve">Количество вопросов и реплик, размещенных в разделах интерактивных проектов</t>
  </si>
  <si>
    <t xml:space="preserve">кол-во вопросов и реплик</t>
  </si>
  <si>
    <t xml:space="preserve">Статистическая информация</t>
  </si>
  <si>
    <t xml:space="preserve">3.3.</t>
  </si>
  <si>
    <t xml:space="preserve">Ретрансляция  информации в социальные сети</t>
  </si>
  <si>
    <t xml:space="preserve">кол-во ретрансляций</t>
  </si>
  <si>
    <t xml:space="preserve">3.4.</t>
  </si>
  <si>
    <t xml:space="preserve">Количество посещений тематических групп интерактивных проектов в социальных сетях</t>
  </si>
  <si>
    <t xml:space="preserve">кол-во
посетителей 
</t>
  </si>
  <si>
    <t xml:space="preserve">3.5.</t>
  </si>
  <si>
    <t xml:space="preserve"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</si>
  <si>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 xml:space="preserve">кол-во тем и  реплик</t>
  </si>
  <si>
    <t xml:space="preserve">3.6.</t>
  </si>
  <si>
    <t xml:space="preserve">Создание инфографических материалов</t>
  </si>
  <si>
    <t xml:space="preserve">Кол-во материалов </t>
  </si>
  <si>
    <t xml:space="preserve">3.7.</t>
  </si>
  <si>
    <t xml:space="preserve">Себестоимость одого посещения сайта gnkk.ru</t>
  </si>
  <si>
    <t xml:space="preserve">3.8.</t>
  </si>
  <si>
    <t xml:space="preserve">3.9.</t>
  </si>
  <si>
    <t xml:space="preserve">Планируемое количество потребителей</t>
  </si>
  <si>
    <r>
      <rPr>
        <sz val="10"/>
        <rFont val="Times New Roman"/>
        <family val="1"/>
        <charset val="204"/>
      </rPr>
      <t xml:space="preserve">Наименование услуги: </t>
    </r>
    <r>
      <rPr>
        <b val="true"/>
        <sz val="10"/>
        <rFont val="Times New Roman"/>
        <family val="1"/>
        <charset val="204"/>
      </rPr>
      <t xml:space="preserve"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</si>
  <si>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</si>
  <si>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</si>
  <si>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 xml:space="preserve">≥3000</t>
  </si>
  <si>
    <t xml:space="preserve">4.3.</t>
  </si>
  <si>
    <r>
      <rPr>
        <sz val="7"/>
        <rFont val="Times New Roman"/>
        <family val="1"/>
        <charset val="204"/>
      </rPr>
      <t xml:space="preserve"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</si>
  <si>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 xml:space="preserve">≥ 2222</t>
  </si>
  <si>
    <t xml:space="preserve">уменьшение количества подписчиков</t>
  </si>
  <si>
    <t xml:space="preserve">4.4.</t>
  </si>
  <si>
    <t xml:space="preserve">«Разовый тираж газеты  «Новый путь» (≥ 1463 экз. – задание выполнено, &lt; 1463 экз. – задание не выполнено) </t>
  </si>
  <si>
    <t xml:space="preserve">≥1750</t>
  </si>
  <si>
    <t xml:space="preserve">4.5.</t>
  </si>
  <si>
    <t xml:space="preserve">«Разовый тираж газеты  «Вместе с вами» (≥ 1672 экз. – задание выполнено, &lt; 1672 экз. – задание не выполнено) </t>
  </si>
  <si>
    <t xml:space="preserve">4.6.</t>
  </si>
  <si>
    <t xml:space="preserve">«Разовый тираж газеты  «Вести» (≥ 1200 экз. – задание выполнено, &lt; 1200 экз. – задание не выполнено) </t>
  </si>
  <si>
    <t xml:space="preserve">≥1200</t>
  </si>
  <si>
    <t xml:space="preserve"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</si>
  <si>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</si>
  <si>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 xml:space="preserve"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</si>
  <si>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</si>
  <si>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 xml:space="preserve"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</si>
  <si>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</si>
  <si>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 xml:space="preserve"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</si>
  <si>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</si>
  <si>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 xml:space="preserve"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</si>
  <si>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</si>
  <si>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 xml:space="preserve">4.12.</t>
  </si>
  <si>
    <r>
      <rPr>
        <sz val="10"/>
        <rFont val="Times New Roman"/>
        <family val="1"/>
        <charset val="204"/>
      </rPr>
      <t xml:space="preserve"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 xml:space="preserve"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</si>
  <si>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 xml:space="preserve">4.1</t>
  </si>
  <si>
    <t xml:space="preserve"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</si>
  <si>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 xml:space="preserve">дополнительный выпуск</t>
  </si>
  <si>
    <t xml:space="preserve">Объем газетных полос формату А3</t>
  </si>
  <si>
    <t xml:space="preserve"> Размер субсидии</t>
  </si>
  <si>
    <t xml:space="preserve">расчет</t>
  </si>
  <si>
    <t xml:space="preserve">4.2</t>
  </si>
  <si>
    <t xml:space="preserve"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</si>
  <si>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 xml:space="preserve">уменьшение тиража</t>
  </si>
  <si>
    <t xml:space="preserve">4.3</t>
  </si>
  <si>
    <t xml:space="preserve"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</si>
  <si>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 xml:space="preserve">4.4</t>
  </si>
  <si>
    <t xml:space="preserve"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</si>
  <si>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 xml:space="preserve">уменьшени тиража</t>
  </si>
  <si>
    <t xml:space="preserve">4.5</t>
  </si>
  <si>
    <t xml:space="preserve"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</si>
  <si>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 xml:space="preserve">Сводный отчет о фактическом исполнении муниципальных заданий муниципальными образовательными учреждениями, подведомственными Районному отделу образования администрации Пировского района            за 2020 г</t>
  </si>
  <si>
    <t xml:space="preserve">Наименование
учреждения, оказывающего услугу (выполняющего работу)</t>
  </si>
  <si>
    <t xml:space="preserve">Наименование оказываемой  услуги 
(выполняемой работы) </t>
  </si>
  <si>
    <t xml:space="preserve">Вариант оказания (выполения)</t>
  </si>
  <si>
    <t xml:space="preserve">Показатель 
(качества, объема)</t>
  </si>
  <si>
    <t xml:space="preserve">Значение утвержденное в муниципальном задании на отчетный финансовый год</t>
  </si>
  <si>
    <t xml:space="preserve">Фактическое значение за отчетный финансовый год</t>
  </si>
  <si>
    <t xml:space="preserve">Оценка выполнени+I7:I29я районным муниципальным учреждением муниципального задания по каждому показателю</t>
  </si>
  <si>
    <t xml:space="preserve">Сводная оценка выполнения районными муниципальными учреждениями муниципального задания по показателям (качества, объема)</t>
  </si>
  <si>
    <t xml:space="preserve">Причины отклонения значений от запланированных</t>
  </si>
  <si>
    <t xml:space="preserve"> Источник информации о фактическом значении показателя</t>
  </si>
  <si>
    <t xml:space="preserve">Оценка итоговая </t>
  </si>
  <si>
    <t xml:space="preserve">…</t>
  </si>
  <si>
    <t xml:space="preserve">Работа</t>
  </si>
  <si>
    <t xml:space="preserve">Показатель качества</t>
  </si>
  <si>
    <t xml:space="preserve">Показатель объема</t>
  </si>
  <si>
    <t xml:space="preserve">муниципальное бюджетное  образовательное  учреждение дополнительного образования "Центр внешкольной работы"</t>
  </si>
  <si>
    <r>
      <rPr>
        <sz val="11"/>
        <color rgb="FF000000"/>
        <rFont val="Times New Roman"/>
        <family val="1"/>
        <charset val="204"/>
      </rPr>
      <t xml:space="preserve">Реализация  программ дополнительного образования детей (</t>
    </r>
    <r>
      <rPr>
        <b val="true"/>
        <sz val="11"/>
        <color rgb="FF000000"/>
        <rFont val="Times New Roman"/>
        <family val="1"/>
        <charset val="204"/>
      </rPr>
      <t xml:space="preserve">художественное направление</t>
    </r>
    <r>
      <rPr>
        <sz val="11"/>
        <color rgb="FF000000"/>
        <rFont val="Times New Roman"/>
        <family val="1"/>
        <charset val="204"/>
      </rPr>
      <t xml:space="preserve">, обучающиеся с органиченными возможностями здоровья (ОВЗ) и детей инвалидов)</t>
    </r>
  </si>
  <si>
    <t xml:space="preserve">Доля детей, осваивающих дополнительные образовательные программы в образовательном учреждении</t>
  </si>
  <si>
    <t xml:space="preserve">выполнено в полном объеме (100)</t>
  </si>
  <si>
    <t xml:space="preserve">без отклонений</t>
  </si>
  <si>
    <t xml:space="preserve">отчётность</t>
  </si>
  <si>
    <t xml:space="preserve">Доля родителей (законных представителей), удовлетворенных условиями и качеством предоставляемой образовательной услуги</t>
  </si>
  <si>
    <t xml:space="preserve">Отсутствие жалоб родителей на качество дополнительного образования </t>
  </si>
  <si>
    <t xml:space="preserve">Количество - человеко - часов</t>
  </si>
  <si>
    <t xml:space="preserve">человеко-час</t>
  </si>
  <si>
    <t xml:space="preserve">Учебный план и отчётность</t>
  </si>
  <si>
    <r>
      <rPr>
        <sz val="11"/>
        <color rgb="FF000000"/>
        <rFont val="Times New Roman"/>
        <family val="1"/>
        <charset val="204"/>
      </rPr>
      <t xml:space="preserve">Реализация  программ дополнительного образования детей (</t>
    </r>
    <r>
      <rPr>
        <b val="true"/>
        <sz val="11"/>
        <color rgb="FF000000"/>
        <rFont val="Times New Roman"/>
        <family val="1"/>
        <charset val="204"/>
      </rPr>
      <t xml:space="preserve">художественное направление</t>
    </r>
    <r>
      <rPr>
        <sz val="11"/>
        <color rgb="FF000000"/>
        <rFont val="Times New Roman"/>
        <family val="1"/>
        <charset val="204"/>
      </rPr>
      <t xml:space="preserve">, обучающиеся за исключением обучающихся с органиченными возможностями здоровья (ОВЗ) и детей инвалидов)</t>
    </r>
  </si>
  <si>
    <t xml:space="preserve">Доля детей ставших победителями и призерами зональных, региональных, всероссийских, международных мероприятий</t>
  </si>
  <si>
    <t xml:space="preserve">Отсутствие жалоб</t>
  </si>
  <si>
    <t xml:space="preserve">Показатель объёма</t>
  </si>
  <si>
    <t xml:space="preserve">Количество человеко-часов</t>
  </si>
  <si>
    <t xml:space="preserve">Реализация  программ дополнительного образования детей (физкультурно-спортивное направление, обучающиеся с органиченными возможностями здоровья (ОВЗ) и детей инвалидов)</t>
  </si>
  <si>
    <r>
      <rPr>
        <sz val="11"/>
        <color rgb="FF000000"/>
        <rFont val="Times New Roman"/>
        <family val="1"/>
        <charset val="204"/>
      </rPr>
      <t xml:space="preserve">Реализация  программ дополнительного образования детей </t>
    </r>
    <r>
      <rPr>
        <b val="true"/>
        <sz val="11"/>
        <color rgb="FF000000"/>
        <rFont val="Times New Roman"/>
        <family val="1"/>
        <charset val="204"/>
      </rPr>
      <t xml:space="preserve">физкультурно-спортивное</t>
    </r>
    <r>
      <rPr>
        <sz val="11"/>
        <color rgb="FF000000"/>
        <rFont val="Times New Roman"/>
        <family val="1"/>
        <charset val="204"/>
      </rPr>
      <t xml:space="preserve"> направление, обучающиеся за исключением обучающихся с органиченными возможностями здоровья (ОВЗ) и детей инвалидов)</t>
    </r>
  </si>
  <si>
    <t xml:space="preserve">выполнено в полном объеме100%</t>
  </si>
  <si>
    <r>
      <rPr>
        <sz val="11"/>
        <color rgb="FF000000"/>
        <rFont val="Times New Roman"/>
        <family val="1"/>
        <charset val="204"/>
      </rPr>
      <t xml:space="preserve">Реализация  программ дополнительного образования детей (</t>
    </r>
    <r>
      <rPr>
        <b val="true"/>
        <sz val="11"/>
        <color rgb="FF000000"/>
        <rFont val="Times New Roman"/>
        <family val="1"/>
        <charset val="204"/>
      </rPr>
      <t xml:space="preserve">социально-педагогическое направление</t>
    </r>
    <r>
      <rPr>
        <sz val="11"/>
        <color rgb="FF000000"/>
        <rFont val="Times New Roman"/>
        <family val="1"/>
        <charset val="204"/>
      </rPr>
      <t xml:space="preserve">, обучающиеся с ограниченными возможностями здоровья (ОВЗ) и детей инвалидов)</t>
    </r>
  </si>
  <si>
    <r>
      <rPr>
        <sz val="11"/>
        <color rgb="FF000000"/>
        <rFont val="Times New Roman"/>
        <family val="1"/>
        <charset val="204"/>
      </rPr>
      <t xml:space="preserve">Реализация  программ дополнительного образования детей (</t>
    </r>
    <r>
      <rPr>
        <b val="true"/>
        <sz val="11"/>
        <color rgb="FF000000"/>
        <rFont val="Times New Roman"/>
        <family val="1"/>
        <charset val="204"/>
      </rPr>
      <t xml:space="preserve">социально-педагогическое направление</t>
    </r>
    <r>
      <rPr>
        <sz val="11"/>
        <color rgb="FF000000"/>
        <rFont val="Times New Roman"/>
        <family val="1"/>
        <charset val="204"/>
      </rPr>
      <t xml:space="preserve">, обучающиеся с органиченными возможностями здоровья (ОВЗ) и детей инвалидов)</t>
    </r>
  </si>
  <si>
    <t xml:space="preserve">выполнено в полном оъеме  (90)</t>
  </si>
  <si>
    <r>
      <rPr>
        <sz val="11"/>
        <color rgb="FF000000"/>
        <rFont val="Times New Roman"/>
        <family val="1"/>
        <charset val="204"/>
      </rPr>
      <t xml:space="preserve">Реализация  программ дополнительного образования детей (</t>
    </r>
    <r>
      <rPr>
        <b val="true"/>
        <sz val="11"/>
        <color rgb="FF000000"/>
        <rFont val="Times New Roman"/>
        <family val="1"/>
        <charset val="204"/>
      </rPr>
      <t xml:space="preserve">естественнонаучное</t>
    </r>
    <r>
      <rPr>
        <sz val="11"/>
        <color rgb="FF000000"/>
        <rFont val="Times New Roman"/>
        <family val="1"/>
        <charset val="204"/>
      </rPr>
      <t xml:space="preserve"> </t>
    </r>
    <r>
      <rPr>
        <b val="true"/>
        <sz val="11"/>
        <color rgb="FF000000"/>
        <rFont val="Times New Roman"/>
        <family val="1"/>
        <charset val="204"/>
      </rPr>
      <t xml:space="preserve">направление,</t>
    </r>
    <r>
      <rPr>
        <sz val="11"/>
        <color rgb="FF000000"/>
        <rFont val="Times New Roman"/>
        <family val="1"/>
        <charset val="204"/>
      </rPr>
      <t xml:space="preserve"> обучающиеся с ограниченными возможностями здоровья (ОВЗ) и детей инвалидов)</t>
    </r>
  </si>
  <si>
    <r>
      <rPr>
        <sz val="11"/>
        <color rgb="FF000000"/>
        <rFont val="Times New Roman"/>
        <family val="1"/>
        <charset val="204"/>
      </rPr>
      <t xml:space="preserve">Реализация  программ дополнительного образования детей (</t>
    </r>
    <r>
      <rPr>
        <b val="true"/>
        <sz val="11"/>
        <color rgb="FF000000"/>
        <rFont val="Times New Roman"/>
        <family val="1"/>
        <charset val="204"/>
      </rPr>
      <t xml:space="preserve">естественнонаучное</t>
    </r>
    <r>
      <rPr>
        <sz val="11"/>
        <color rgb="FF000000"/>
        <rFont val="Times New Roman"/>
        <family val="1"/>
        <charset val="204"/>
      </rPr>
      <t xml:space="preserve"> </t>
    </r>
    <r>
      <rPr>
        <b val="true"/>
        <sz val="11"/>
        <color rgb="FF000000"/>
        <rFont val="Times New Roman"/>
        <family val="1"/>
        <charset val="204"/>
      </rPr>
      <t xml:space="preserve">направление,</t>
    </r>
    <r>
      <rPr>
        <sz val="11"/>
        <color rgb="FF000000"/>
        <rFont val="Times New Roman"/>
        <family val="1"/>
        <charset val="204"/>
      </rPr>
      <t xml:space="preserve"> обучающиеся за исключением обучающихся с органиченными возможностями здоровья (ОВЗ) и детей инвалидов)</t>
    </r>
  </si>
  <si>
    <t xml:space="preserve">выполнено в полном объеме (110)</t>
  </si>
  <si>
    <t xml:space="preserve">выполнено в порлном объеме (106,6)</t>
  </si>
  <si>
    <t xml:space="preserve">выполнено в полном объеме (103,3)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</si>
</sst>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0"/>
    <numFmt numFmtId="166" formatCode="0.0"/>
    <numFmt numFmtId="167" formatCode="General"/>
    <numFmt numFmtId="168" formatCode="0.00%"/>
    <numFmt numFmtId="169" formatCode="#,##0"/>
    <numFmt numFmtId="170" formatCode="@"/>
    <numFmt numFmtId="171" formatCode="#,##0.00"/>
    <numFmt numFmtId="172" formatCode="dd/mm/yyyy"/>
    <numFmt numFmtId="173" formatCode="dd/mmm"/>
  </numFmts>
  <fonts count="18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10"/>
      <name val="Arial CYR"/>
      <family val="0"/>
    </font>
    <font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0"/>
      <name val="Times New Roman"/>
      <family val="1"/>
      <charset val="204"/>
    </font>
    <font>
      <b val="true"/>
      <sz val="10"/>
      <name val="Times New Roman"/>
      <family val="1"/>
      <charset val="204"/>
    </font>
    <font>
      <sz val="7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name val="Calibri"/>
      <family val="2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 val="true"/>
      <sz val="11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99CC00"/>
        <bgColor rgb="FFFFCC00"/>
      </patternFill>
    </fill>
    <fill>
      <patternFill patternType="solid">
        <fgColor rgb="FFFFFF00"/>
        <bgColor rgb="FFFFFF00"/>
      </patternFill>
    </fill>
    <fill>
      <patternFill patternType="solid">
        <fgColor rgb="FFC0C0C0"/>
        <bgColor rgb="FFCCCCFF"/>
      </patternFill>
    </fill>
  </fills>
  <borders count="10">
    <border diagonalUp="false" diagonalDown="false">
      <left/>
      <right/>
      <top/>
      <bottom/>
      <diagonal/>
    </border>
    <border diagonalUp="false" diagonalDown="false">
      <left style="thin">
        <color rgb="FF303030"/>
      </left>
      <right style="thin">
        <color rgb="FF303030"/>
      </right>
      <top style="thin">
        <color rgb="FF303030"/>
      </top>
      <bottom style="thin">
        <color rgb="FF303030"/>
      </bottom>
      <diagonal/>
    </border>
    <border diagonalUp="false" diagonalDown="false">
      <left style="thin">
        <color rgb="FF303030"/>
      </left>
      <right style="thin">
        <color rgb="FF303030"/>
      </right>
      <top style="thin">
        <color rgb="FF303030"/>
      </top>
      <bottom/>
      <diagonal/>
    </border>
    <border diagonalUp="false" diagonalDown="false">
      <left style="thin">
        <color rgb="FF303030"/>
      </left>
      <right/>
      <top style="thin">
        <color rgb="FF303030"/>
      </top>
      <bottom style="thin">
        <color rgb="FF303030"/>
      </bottom>
      <diagonal/>
    </border>
    <border diagonalUp="false" diagonalDown="false">
      <left style="thin">
        <color rgb="FF303030"/>
      </left>
      <right style="thin">
        <color rgb="FF303030"/>
      </right>
      <top/>
      <bottom style="thin">
        <color rgb="FF303030"/>
      </bottom>
      <diagonal/>
    </border>
    <border diagonalUp="false" diagonalDown="false">
      <left/>
      <right/>
      <top style="thin">
        <color rgb="FF303030"/>
      </top>
      <bottom/>
      <diagonal/>
    </border>
    <border diagonalUp="false" diagonalDown="false">
      <left style="thin">
        <color rgb="FF303030"/>
      </left>
      <right style="thin">
        <color rgb="FF303030"/>
      </right>
      <top/>
      <bottom/>
      <diagonal/>
    </border>
    <border diagonalUp="false" diagonalDown="false">
      <left/>
      <right/>
      <top/>
      <bottom style="thin">
        <color rgb="FF303030"/>
      </bottom>
      <diagonal/>
    </border>
    <border diagonalUp="false" diagonalDown="false">
      <left/>
      <right/>
      <top style="thin">
        <color rgb="FF303030"/>
      </top>
      <bottom style="thin">
        <color rgb="FF303030"/>
      </bottom>
      <diagonal/>
    </border>
    <border diagonalUp="false" diagonalDown="false">
      <left/>
      <right style="thin">
        <color rgb="FF303030"/>
      </right>
      <top style="thin">
        <color rgb="FF303030"/>
      </top>
      <bottom style="thin">
        <color rgb="FF303030"/>
      </bottom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3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2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0" xfId="2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2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0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0" xfId="20" applyFont="fals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0" xfId="20" applyFont="fals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4" fillId="2" borderId="0" xfId="2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6" fontId="4" fillId="2" borderId="0" xfId="2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2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6" fillId="2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6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8" fontId="6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9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9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9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9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9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9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5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9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2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9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8" fontId="9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9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9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2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2" borderId="1" xfId="0" applyFont="true" applyBorder="true" applyAlignment="true" applyProtection="false">
      <alignment horizontal="center" vertical="bottom" textRotation="0" wrapText="true" indent="0" shrinkToFit="true"/>
      <protection locked="true" hidden="false"/>
    </xf>
    <xf numFmtId="164" fontId="10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2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9" fillId="2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9" fillId="2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1" fillId="2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9" fillId="2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9" fillId="2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9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9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2" fontId="9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3" fontId="9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2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2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9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2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9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9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2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2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2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2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8" fontId="9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9" fillId="2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2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0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9" fillId="2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9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9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9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7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8" fontId="9" fillId="2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8" fontId="9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6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6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15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16" fillId="0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2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2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2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5" fillId="2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15" fillId="2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2" fillId="2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1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2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2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2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6" fillId="0" borderId="9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6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2" xfId="20"/>
    <cellStyle name="Обычный 4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0303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S876"/>
  <sheetViews>
    <sheetView showFormulas="false" showGridLines="true" showRowColHeaders="true" showZeros="true" rightToLeft="false" tabSelected="false" showOutlineSymbols="true" defaultGridColor="true" view="normal" topLeftCell="A10" colorId="64" zoomScale="70" zoomScaleNormal="70" zoomScalePageLayoutView="100" workbookViewId="0">
      <selection pane="topLeft" activeCell="Z8" activeCellId="0" sqref="Z8"/>
    </sheetView>
  </sheetViews>
  <sheetFormatPr defaultColWidth="9.13671875" defaultRowHeight="15.75" zeroHeight="false" outlineLevelRow="0" outlineLevelCol="0"/>
  <cols>
    <col collapsed="false" customWidth="true" hidden="false" outlineLevel="0" max="1" min="1" style="1" width="26.99"/>
    <col collapsed="false" customWidth="true" hidden="false" outlineLevel="0" max="2" min="2" style="1" width="22.56"/>
    <col collapsed="false" customWidth="true" hidden="false" outlineLevel="0" max="3" min="3" style="1" width="23.13"/>
    <col collapsed="false" customWidth="true" hidden="false" outlineLevel="0" max="5" min="4" style="2" width="12.13"/>
    <col collapsed="false" customWidth="true" hidden="false" outlineLevel="0" max="6" min="6" style="3" width="10.56"/>
    <col collapsed="false" customWidth="true" hidden="false" outlineLevel="0" max="7" min="7" style="3" width="30.13"/>
    <col collapsed="false" customWidth="true" hidden="false" outlineLevel="0" max="8" min="8" style="3" width="11.13"/>
    <col collapsed="false" customWidth="true" hidden="false" outlineLevel="0" max="9" min="9" style="3" width="19.85"/>
    <col collapsed="false" customWidth="true" hidden="false" outlineLevel="0" max="10" min="10" style="4" width="13.85"/>
    <col collapsed="false" customWidth="true" hidden="false" outlineLevel="0" max="11" min="11" style="3" width="26.27"/>
    <col collapsed="false" customWidth="true" hidden="false" outlineLevel="0" max="12" min="12" style="3" width="10.85"/>
    <col collapsed="false" customWidth="true" hidden="false" outlineLevel="0" max="13" min="13" style="3" width="20.28"/>
    <col collapsed="false" customWidth="true" hidden="false" outlineLevel="0" max="14" min="14" style="3" width="17.7"/>
    <col collapsed="false" customWidth="true" hidden="false" outlineLevel="0" max="15" min="15" style="4" width="10.85"/>
    <col collapsed="false" customWidth="false" hidden="false" outlineLevel="0" max="18" min="16" style="3" width="9.13"/>
    <col collapsed="false" customWidth="false" hidden="false" outlineLevel="0" max="257" min="19" style="5" width="9.13"/>
  </cols>
  <sheetData>
    <row r="1" customFormat="false" ht="15.75" hidden="false" customHeight="false" outlineLevel="0" collapsed="false">
      <c r="M1" s="6" t="s">
        <v>0</v>
      </c>
    </row>
    <row r="2" customFormat="false" ht="15.75" hidden="false" customHeight="false" outlineLevel="0" collapsed="false">
      <c r="M2" s="6"/>
    </row>
    <row r="3" customFormat="false" ht="15.75" hidden="false" customHeight="false" outlineLevel="0" collapsed="false">
      <c r="M3" s="6"/>
    </row>
    <row r="5" customFormat="false" ht="39.75" hidden="false" customHeight="true" outlineLevel="0" collapsed="false">
      <c r="F5" s="7"/>
      <c r="G5" s="7"/>
      <c r="H5" s="7"/>
      <c r="I5" s="7"/>
      <c r="J5" s="7"/>
      <c r="K5" s="7"/>
      <c r="L5" s="7"/>
      <c r="M5" s="7"/>
      <c r="N5" s="7"/>
      <c r="O5" s="7"/>
      <c r="P5" s="8"/>
      <c r="Q5" s="8"/>
      <c r="R5" s="8"/>
      <c r="S5" s="9"/>
    </row>
    <row r="6" customFormat="false" ht="15.75" hidden="false" customHeight="false" outlineLevel="0" collapsed="false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customFormat="false" ht="233.25" hidden="false" customHeight="true" outlineLevel="0" collapsed="false">
      <c r="A7" s="13" t="s">
        <v>1</v>
      </c>
      <c r="B7" s="13" t="s">
        <v>2</v>
      </c>
      <c r="C7" s="13" t="s">
        <v>3</v>
      </c>
      <c r="D7" s="13" t="s">
        <v>4</v>
      </c>
      <c r="E7" s="13" t="s">
        <v>5</v>
      </c>
      <c r="F7" s="14" t="s">
        <v>6</v>
      </c>
      <c r="G7" s="14" t="s">
        <v>7</v>
      </c>
      <c r="H7" s="14" t="s">
        <v>8</v>
      </c>
      <c r="I7" s="14" t="s">
        <v>9</v>
      </c>
      <c r="J7" s="15" t="s">
        <v>10</v>
      </c>
      <c r="K7" s="16" t="s">
        <v>11</v>
      </c>
      <c r="L7" s="16" t="s">
        <v>12</v>
      </c>
      <c r="M7" s="14" t="s">
        <v>13</v>
      </c>
      <c r="N7" s="14" t="s">
        <v>14</v>
      </c>
      <c r="O7" s="15" t="s">
        <v>5</v>
      </c>
      <c r="P7" s="10"/>
      <c r="Q7" s="10"/>
      <c r="R7" s="10"/>
      <c r="S7" s="12"/>
    </row>
    <row r="8" customFormat="false" ht="39.75" hidden="false" customHeight="true" outlineLevel="0" collapsed="false">
      <c r="A8" s="17" t="str">
        <f aca="false"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19" t="s">
        <v>15</v>
      </c>
      <c r="G8" s="19"/>
      <c r="H8" s="19"/>
      <c r="I8" s="19"/>
      <c r="J8" s="19"/>
      <c r="K8" s="19"/>
      <c r="L8" s="19"/>
      <c r="M8" s="19"/>
      <c r="N8" s="19"/>
      <c r="O8" s="19"/>
      <c r="P8" s="10"/>
      <c r="Q8" s="10"/>
      <c r="R8" s="10"/>
      <c r="S8" s="12"/>
    </row>
    <row r="9" customFormat="false" ht="110.25" hidden="false" customHeight="true" outlineLevel="0" collapsed="false">
      <c r="A9" s="17" t="str">
        <f aca="false"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 aca="false"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19" t="s">
        <v>16</v>
      </c>
      <c r="G9" s="19"/>
      <c r="H9" s="19"/>
      <c r="I9" s="19"/>
      <c r="J9" s="19"/>
      <c r="K9" s="19"/>
      <c r="L9" s="19"/>
      <c r="M9" s="19"/>
      <c r="N9" s="19"/>
      <c r="O9" s="19"/>
      <c r="P9" s="10"/>
      <c r="Q9" s="10"/>
      <c r="R9" s="10"/>
      <c r="S9" s="12"/>
    </row>
    <row r="10" customFormat="false" ht="99" hidden="false" customHeight="true" outlineLevel="0" collapsed="false">
      <c r="A10" s="17" t="str">
        <f aca="false"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 aca="false"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 aca="false"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 t="n">
        <f aca="false">IF(LEN(O10)&gt;0,O10,E9)</f>
        <v>0</v>
      </c>
      <c r="F10" s="19" t="s">
        <v>17</v>
      </c>
      <c r="G10" s="19"/>
      <c r="H10" s="19"/>
      <c r="I10" s="19"/>
      <c r="J10" s="19"/>
      <c r="K10" s="19" t="s">
        <v>18</v>
      </c>
      <c r="L10" s="19" t="s">
        <v>19</v>
      </c>
      <c r="M10" s="19" t="s">
        <v>20</v>
      </c>
      <c r="N10" s="19"/>
      <c r="O10" s="19"/>
      <c r="P10" s="10"/>
      <c r="Q10" s="10"/>
      <c r="R10" s="10"/>
      <c r="S10" s="12"/>
    </row>
    <row r="11" customFormat="false" ht="100.5" hidden="false" customHeight="true" outlineLevel="0" collapsed="false">
      <c r="A11" s="17" t="str">
        <f aca="false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aca="false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aca="false">IF(LEFT(F11,1)="П",F11,C10)</f>
        <v>Показатели, характеризующие качество государственной услуги, установленные в государственном задании</v>
      </c>
      <c r="D11" s="20" t="n">
        <f aca="false">IF(LEN(L11)&gt;0,L11,D10)</f>
        <v>2.1875</v>
      </c>
      <c r="E11" s="20" t="n">
        <f aca="false">IF(LEN(O11)&gt;0,O11,E10)</f>
        <v>1.59375</v>
      </c>
      <c r="F11" s="21" t="s">
        <v>21</v>
      </c>
      <c r="G11" s="19" t="s">
        <v>22</v>
      </c>
      <c r="H11" s="21" t="s">
        <v>23</v>
      </c>
      <c r="I11" s="21" t="s">
        <v>24</v>
      </c>
      <c r="J11" s="21" t="n">
        <v>62.5</v>
      </c>
      <c r="K11" s="22" t="n">
        <f aca="false">J11/20</f>
        <v>3.125</v>
      </c>
      <c r="L11" s="23" t="n">
        <f aca="false">(K11+K12+K13+K14+K15+K16)/6</f>
        <v>2.1875</v>
      </c>
      <c r="M11" s="19" t="s">
        <v>25</v>
      </c>
      <c r="N11" s="19" t="s">
        <v>26</v>
      </c>
      <c r="O11" s="23" t="n">
        <f aca="false">(L11+L19)/2</f>
        <v>1.59375</v>
      </c>
      <c r="P11" s="10"/>
      <c r="Q11" s="10"/>
      <c r="R11" s="10"/>
      <c r="S11" s="12"/>
    </row>
    <row r="12" customFormat="false" ht="107.25" hidden="false" customHeight="true" outlineLevel="0" collapsed="false">
      <c r="A12" s="17" t="str">
        <f aca="false">IF(LEFT(F12,15)="Наименование уч",F12,A11)</f>
        <v>Наименование учреждения: краевое государственное автономное учреждение "Редакция газеты "Ирбейская правда"</v>
      </c>
      <c r="B12" s="17" t="str">
        <f aca="false">IF(LEFT(F12,15)="Наименование ус",F12,IF(LEFT(F12,15)="Наименование ра",F12,B11))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aca="false">IF(LEFT(F12,1)="П",F12,C11)</f>
        <v>Показатели, характеризующие качество государственной услуги, установленные в государственном задании</v>
      </c>
      <c r="D12" s="20" t="n">
        <f aca="false">IF(LEN(L12)&gt;0,L12,D11)</f>
        <v>2.1875</v>
      </c>
      <c r="E12" s="20" t="n">
        <f aca="false">IF(LEN(O12)&gt;0,O12,E11)</f>
        <v>1.59375</v>
      </c>
      <c r="F12" s="21" t="s">
        <v>27</v>
      </c>
      <c r="G12" s="19" t="s">
        <v>28</v>
      </c>
      <c r="H12" s="21" t="s">
        <v>29</v>
      </c>
      <c r="I12" s="21" t="s">
        <v>30</v>
      </c>
      <c r="J12" s="24" t="n">
        <v>3600</v>
      </c>
      <c r="K12" s="22" t="n">
        <f aca="false">J12/3600</f>
        <v>1</v>
      </c>
      <c r="L12" s="23"/>
      <c r="M12" s="19"/>
      <c r="N12" s="19" t="s">
        <v>31</v>
      </c>
      <c r="O12" s="23"/>
      <c r="P12" s="10"/>
      <c r="Q12" s="10"/>
      <c r="R12" s="10"/>
      <c r="S12" s="12"/>
    </row>
    <row r="13" customFormat="false" ht="105.75" hidden="false" customHeight="true" outlineLevel="0" collapsed="false">
      <c r="A13" s="17" t="str">
        <f aca="false">IF(LEFT(F13,15)="Наименование уч",F13,A12)</f>
        <v>Наименование учреждения: краевое государственное автономное учреждение "Редакция газеты "Ирбейская правда"</v>
      </c>
      <c r="B13" s="17" t="str">
        <f aca="false">IF(LEFT(F13,15)="Наименование ус",F13,IF(LEFT(F13,15)="Наименование ра",F13,B12))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aca="false">IF(LEFT(F13,1)="П",F13,C12)</f>
        <v>Показатели, характеризующие качество государственной услуги, установленные в государственном задании</v>
      </c>
      <c r="D13" s="20" t="n">
        <f aca="false">IF(LEN(L13)&gt;0,L13,D12)</f>
        <v>2.1875</v>
      </c>
      <c r="E13" s="20" t="n">
        <f aca="false">IF(LEN(O13)&gt;0,O13,E12)</f>
        <v>1.59375</v>
      </c>
      <c r="F13" s="21" t="s">
        <v>32</v>
      </c>
      <c r="G13" s="19" t="s">
        <v>33</v>
      </c>
      <c r="H13" s="19" t="s">
        <v>34</v>
      </c>
      <c r="I13" s="21" t="s">
        <v>35</v>
      </c>
      <c r="J13" s="21" t="n">
        <v>1</v>
      </c>
      <c r="K13" s="22" t="n">
        <f aca="false">J13/1</f>
        <v>1</v>
      </c>
      <c r="L13" s="23"/>
      <c r="M13" s="19"/>
      <c r="N13" s="19" t="s">
        <v>31</v>
      </c>
      <c r="O13" s="23"/>
      <c r="P13" s="10"/>
      <c r="Q13" s="10"/>
      <c r="R13" s="10"/>
      <c r="S13" s="12"/>
    </row>
    <row r="14" customFormat="false" ht="189" hidden="false" customHeight="false" outlineLevel="0" collapsed="false">
      <c r="A14" s="17" t="str">
        <f aca="false">IF(LEFT(F14,15)="Наименование уч",F14,A13)</f>
        <v>Наименование учреждения: краевое государственное автономное учреждение "Редакция газеты "Ирбейская правда"</v>
      </c>
      <c r="B14" s="17" t="str">
        <f aca="false">IF(LEFT(F14,15)="Наименование ус",F14,IF(LEFT(F14,15)="Наименование ра",F14,B13))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aca="false">IF(LEFT(F14,1)="П",F14,C13)</f>
        <v>Показатели, характеризующие качество государственной услуги, установленные в государственном задании</v>
      </c>
      <c r="D14" s="20" t="n">
        <f aca="false">IF(LEN(L14)&gt;0,L14,D13)</f>
        <v>2.1875</v>
      </c>
      <c r="E14" s="20" t="n">
        <f aca="false">IF(LEN(O14)&gt;0,O14,E13)</f>
        <v>1.59375</v>
      </c>
      <c r="F14" s="21" t="s">
        <v>36</v>
      </c>
      <c r="G14" s="19" t="s">
        <v>37</v>
      </c>
      <c r="H14" s="19" t="s">
        <v>38</v>
      </c>
      <c r="I14" s="21" t="s">
        <v>35</v>
      </c>
      <c r="J14" s="21" t="n">
        <v>2</v>
      </c>
      <c r="K14" s="22" t="n">
        <f aca="false">J14/1</f>
        <v>2</v>
      </c>
      <c r="L14" s="23"/>
      <c r="M14" s="19"/>
      <c r="N14" s="19" t="s">
        <v>31</v>
      </c>
      <c r="O14" s="23"/>
      <c r="P14" s="10"/>
      <c r="Q14" s="10"/>
      <c r="R14" s="10"/>
      <c r="S14" s="12"/>
    </row>
    <row r="15" customFormat="false" ht="79.5" hidden="false" customHeight="true" outlineLevel="0" collapsed="false">
      <c r="A15" s="17" t="str">
        <f aca="false">IF(LEFT(F15,15)="Наименование уч",F15,A14)</f>
        <v>Наименование учреждения: краевое государственное автономное учреждение "Редакция газеты "Ирбейская правда"</v>
      </c>
      <c r="B15" s="17" t="str">
        <f aca="false">IF(LEFT(F15,15)="Наименование ус",F15,IF(LEFT(F15,15)="Наименование ра",F15,B14))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aca="false">IF(LEFT(F15,1)="П",F15,C14)</f>
        <v>Показатели, характеризующие качество государственной услуги, установленные в государственном задании</v>
      </c>
      <c r="D15" s="20" t="n">
        <f aca="false">IF(LEN(L15)&gt;0,L15,D14)</f>
        <v>2.1875</v>
      </c>
      <c r="E15" s="20" t="n">
        <f aca="false">IF(LEN(O15)&gt;0,O15,E14)</f>
        <v>1.59375</v>
      </c>
      <c r="F15" s="21" t="s">
        <v>39</v>
      </c>
      <c r="G15" s="19" t="s">
        <v>40</v>
      </c>
      <c r="H15" s="19" t="s">
        <v>41</v>
      </c>
      <c r="I15" s="21" t="s">
        <v>42</v>
      </c>
      <c r="J15" s="21" t="n">
        <v>221</v>
      </c>
      <c r="K15" s="22" t="n">
        <f aca="false">J15/221</f>
        <v>1</v>
      </c>
      <c r="L15" s="23"/>
      <c r="M15" s="19"/>
      <c r="N15" s="19" t="s">
        <v>31</v>
      </c>
      <c r="O15" s="23"/>
      <c r="P15" s="10"/>
      <c r="Q15" s="10"/>
      <c r="R15" s="10"/>
      <c r="S15" s="12"/>
    </row>
    <row r="16" customFormat="false" ht="76.5" hidden="false" customHeight="true" outlineLevel="0" collapsed="false">
      <c r="A16" s="17" t="str">
        <f aca="false">IF(LEFT(F16,15)="Наименование уч",F16,A15)</f>
        <v>Наименование учреждения: краевое государственное автономное учреждение "Редакция газеты "Ирбейская правда"</v>
      </c>
      <c r="B16" s="17" t="str">
        <f aca="false">IF(LEFT(F16,15)="Наименование ус",F16,IF(LEFT(F16,15)="Наименование ра",F16,B15))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aca="false">IF(LEFT(F16,1)="П",F16,C15)</f>
        <v>Показатели, характеризующие качество государственной услуги, установленные в государственном задании</v>
      </c>
      <c r="D16" s="20" t="n">
        <f aca="false">IF(LEN(L16)&gt;0,L16,D15)</f>
        <v>2.1875</v>
      </c>
      <c r="E16" s="20" t="n">
        <f aca="false">IF(LEN(O16)&gt;0,O16,E15)</f>
        <v>1.59375</v>
      </c>
      <c r="F16" s="21" t="s">
        <v>43</v>
      </c>
      <c r="G16" s="19" t="s">
        <v>44</v>
      </c>
      <c r="H16" s="21" t="s">
        <v>45</v>
      </c>
      <c r="I16" s="21" t="s">
        <v>35</v>
      </c>
      <c r="J16" s="21" t="n">
        <v>5</v>
      </c>
      <c r="K16" s="22" t="n">
        <f aca="false">J16/1</f>
        <v>5</v>
      </c>
      <c r="L16" s="23"/>
      <c r="M16" s="19" t="s">
        <v>46</v>
      </c>
      <c r="N16" s="19" t="s">
        <v>26</v>
      </c>
      <c r="O16" s="23"/>
      <c r="P16" s="10"/>
      <c r="Q16" s="10"/>
      <c r="R16" s="10"/>
      <c r="S16" s="12"/>
    </row>
    <row r="17" customFormat="false" ht="79.5" hidden="false" customHeight="true" outlineLevel="0" collapsed="false">
      <c r="A17" s="17" t="str">
        <f aca="false">IF(LEFT(F17,15)="Наименование уч",F17,A16)</f>
        <v>Наименование учреждения: краевое государственное автономное учреждение "Редакция газеты "Ирбейская правда"</v>
      </c>
      <c r="B17" s="17" t="str">
        <f aca="false">IF(LEFT(F17,15)="Наименование ус",F17,IF(LEFT(F17,15)="Наименование ра",F17,B16))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aca="false">IF(LEFT(F17,1)="П",F17,C16)</f>
        <v>Показатели, характеризующие объем государственной услуги, установленные в государственном задании</v>
      </c>
      <c r="D17" s="20" t="str">
        <f aca="false">IF(LEN(L17)&gt;0,L17,D16)</f>
        <v>К2</v>
      </c>
      <c r="E17" s="20" t="n">
        <f aca="false">IF(LEN(O17)&gt;0,O17,E16)</f>
        <v>1.59375</v>
      </c>
      <c r="F17" s="19" t="s">
        <v>47</v>
      </c>
      <c r="G17" s="19"/>
      <c r="H17" s="19"/>
      <c r="I17" s="19"/>
      <c r="J17" s="19"/>
      <c r="K17" s="21" t="s">
        <v>48</v>
      </c>
      <c r="L17" s="21" t="s">
        <v>49</v>
      </c>
      <c r="M17" s="19" t="s">
        <v>20</v>
      </c>
      <c r="N17" s="19"/>
      <c r="O17" s="23"/>
      <c r="P17" s="10"/>
      <c r="Q17" s="10"/>
      <c r="R17" s="10"/>
      <c r="S17" s="12"/>
    </row>
    <row r="18" customFormat="false" ht="79.5" hidden="false" customHeight="true" outlineLevel="0" collapsed="false">
      <c r="A18" s="17" t="str">
        <f aca="false">IF(LEFT(F18,15)="Наименование уч",F18,A17)</f>
        <v>Наименование учреждения: краевое государственное автономное учреждение "Редакция газеты "Ирбейская правда"</v>
      </c>
      <c r="B18" s="17" t="str">
        <f aca="false">IF(LEFT(F18,15)="Наименование ус",F18,IF(LEFT(F18,15)="Наименование ра",F18,B17))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aca="false">IF(LEFT(F18,1)="П",F18,C17)</f>
        <v>Показатели, характеризующие объем государственной услуги, установленные в государственном задании</v>
      </c>
      <c r="D18" s="20" t="str">
        <f aca="false">IF(LEN(L18)&gt;0,L18,D17)</f>
        <v>К2</v>
      </c>
      <c r="E18" s="20" t="n">
        <f aca="false">IF(LEN(O18)&gt;0,O18,E17)</f>
        <v>1.59375</v>
      </c>
      <c r="F18" s="25" t="s">
        <v>21</v>
      </c>
      <c r="G18" s="19" t="s">
        <v>50</v>
      </c>
      <c r="H18" s="21"/>
      <c r="I18" s="21"/>
      <c r="J18" s="21"/>
      <c r="K18" s="22"/>
      <c r="L18" s="21"/>
      <c r="M18" s="19"/>
      <c r="N18" s="19"/>
      <c r="O18" s="23"/>
      <c r="P18" s="10"/>
      <c r="Q18" s="10"/>
      <c r="R18" s="10"/>
      <c r="S18" s="12"/>
    </row>
    <row r="19" customFormat="false" ht="79.5" hidden="false" customHeight="true" outlineLevel="0" collapsed="false">
      <c r="A19" s="17" t="str">
        <f aca="false">IF(LEFT(F19,15)="Наименование уч",F19,A18)</f>
        <v>Наименование учреждения: краевое государственное автономное учреждение "Редакция газеты "Ирбейская правда"</v>
      </c>
      <c r="B19" s="17" t="str">
        <f aca="false">IF(LEFT(F19,15)="Наименование ус",F19,IF(LEFT(F19,15)="Наименование ра",F19,B18))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aca="false">IF(LEFT(F19,1)="П",F19,C18)</f>
        <v>Показатели, характеризующие объем государственной услуги, установленные в государственном задании</v>
      </c>
      <c r="D19" s="20" t="n">
        <f aca="false">IF(LEN(L19)&gt;0,L19,D18)</f>
        <v>1</v>
      </c>
      <c r="E19" s="20" t="n">
        <f aca="false">IF(LEN(O19)&gt;0,O19,E18)</f>
        <v>1.59375</v>
      </c>
      <c r="F19" s="25" t="s">
        <v>51</v>
      </c>
      <c r="G19" s="19" t="s">
        <v>52</v>
      </c>
      <c r="H19" s="21" t="s">
        <v>53</v>
      </c>
      <c r="I19" s="26" t="n">
        <v>252</v>
      </c>
      <c r="J19" s="26" t="n">
        <v>252</v>
      </c>
      <c r="K19" s="22" t="n">
        <f aca="false">J19/I19</f>
        <v>1</v>
      </c>
      <c r="L19" s="23" t="n">
        <f aca="false">(K19+K20+K21+K22+K23)/5</f>
        <v>1</v>
      </c>
      <c r="M19" s="19"/>
      <c r="N19" s="19" t="s">
        <v>31</v>
      </c>
      <c r="O19" s="23"/>
      <c r="P19" s="10"/>
      <c r="Q19" s="10"/>
      <c r="R19" s="10"/>
      <c r="S19" s="12"/>
    </row>
    <row r="20" customFormat="false" ht="79.5" hidden="false" customHeight="true" outlineLevel="0" collapsed="false">
      <c r="A20" s="17" t="str">
        <f aca="false">IF(LEFT(F20,15)="Наименование уч",F20,A19)</f>
        <v>Наименование учреждения: краевое государственное автономное учреждение "Редакция газеты "Ирбейская правда"</v>
      </c>
      <c r="B20" s="17" t="str">
        <f aca="false">IF(LEFT(F20,15)="Наименование ус",F20,IF(LEFT(F20,15)="Наименование ра",F20,B19))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aca="false">IF(LEFT(F20,1)="П",F20,C19)</f>
        <v>Показатели, характеризующие объем государственной услуги, установленные в государственном задании</v>
      </c>
      <c r="D20" s="20" t="n">
        <f aca="false">IF(LEN(L20)&gt;0,L20,D19)</f>
        <v>1</v>
      </c>
      <c r="E20" s="20" t="n">
        <f aca="false">IF(LEN(O20)&gt;0,O20,E19)</f>
        <v>1.59375</v>
      </c>
      <c r="F20" s="25" t="s">
        <v>54</v>
      </c>
      <c r="G20" s="19" t="s">
        <v>55</v>
      </c>
      <c r="H20" s="21" t="s">
        <v>56</v>
      </c>
      <c r="I20" s="27" t="n">
        <v>8559.13</v>
      </c>
      <c r="J20" s="27" t="n">
        <v>8559.13</v>
      </c>
      <c r="K20" s="22" t="n">
        <f aca="false">J20/I20</f>
        <v>1</v>
      </c>
      <c r="L20" s="23"/>
      <c r="M20" s="19"/>
      <c r="N20" s="19" t="s">
        <v>57</v>
      </c>
      <c r="O20" s="23"/>
      <c r="P20" s="10"/>
      <c r="Q20" s="10"/>
      <c r="R20" s="10"/>
      <c r="S20" s="12"/>
    </row>
    <row r="21" customFormat="false" ht="79.5" hidden="false" customHeight="true" outlineLevel="0" collapsed="false">
      <c r="A21" s="17" t="str">
        <f aca="false">IF(LEFT(F21,15)="Наименование уч",F21,A20)</f>
        <v>Наименование учреждения: краевое государственное автономное учреждение "Редакция газеты "Ирбейская правда"</v>
      </c>
      <c r="B21" s="17" t="str">
        <f aca="false">IF(LEFT(F21,15)="Наименование ус",F21,IF(LEFT(F21,15)="Наименование ра",F21,B20))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aca="false">IF(LEFT(F21,1)="П",F21,C20)</f>
        <v>Показатели, характеризующие объем государственной услуги, установленные в государственном задании</v>
      </c>
      <c r="D21" s="18" t="n">
        <f aca="false">IF(LEN(L21)&gt;0,L21,D20)</f>
        <v>1</v>
      </c>
      <c r="E21" s="18" t="n">
        <f aca="false">IF(LEN(O21)&gt;0,O21,E20)</f>
        <v>1.59375</v>
      </c>
      <c r="F21" s="25" t="s">
        <v>58</v>
      </c>
      <c r="G21" s="19" t="s">
        <v>59</v>
      </c>
      <c r="H21" s="21" t="s">
        <v>60</v>
      </c>
      <c r="I21" s="28" t="n">
        <v>2156.9</v>
      </c>
      <c r="J21" s="28" t="n">
        <v>2156.9</v>
      </c>
      <c r="K21" s="22" t="n">
        <f aca="false">J21/I21</f>
        <v>1</v>
      </c>
      <c r="L21" s="23"/>
      <c r="M21" s="19"/>
      <c r="N21" s="19" t="s">
        <v>57</v>
      </c>
      <c r="O21" s="23"/>
      <c r="P21" s="10"/>
      <c r="Q21" s="10"/>
      <c r="R21" s="10"/>
      <c r="S21" s="12"/>
    </row>
    <row r="22" customFormat="false" ht="79.5" hidden="false" customHeight="true" outlineLevel="0" collapsed="false">
      <c r="A22" s="17" t="str">
        <f aca="false">IF(LEFT(F22,15)="Наименование уч",F22,A21)</f>
        <v>Наименование учреждения: краевое государственное автономное учреждение "Редакция газеты "Ирбейская правда"</v>
      </c>
      <c r="B22" s="17" t="str">
        <f aca="false">IF(LEFT(F22,15)="Наименование ус",F22,IF(LEFT(F22,15)="Наименование ра",F22,B21))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aca="false">IF(LEFT(F22,1)="П",F22,C21)</f>
        <v>Показатели, характеризующие объем государственной услуги, установленные в государственном задании</v>
      </c>
      <c r="D22" s="18" t="n">
        <f aca="false">IF(LEN(L22)&gt;0,L22,D21)</f>
        <v>1</v>
      </c>
      <c r="E22" s="18" t="n">
        <f aca="false">IF(LEN(O22)&gt;0,O22,E21)</f>
        <v>1.59375</v>
      </c>
      <c r="F22" s="25" t="s">
        <v>61</v>
      </c>
      <c r="G22" s="19" t="s">
        <v>62</v>
      </c>
      <c r="H22" s="21" t="s">
        <v>63</v>
      </c>
      <c r="I22" s="29" t="n">
        <v>208</v>
      </c>
      <c r="J22" s="29" t="n">
        <v>208</v>
      </c>
      <c r="K22" s="22" t="n">
        <f aca="false">J22/I22</f>
        <v>1</v>
      </c>
      <c r="L22" s="23"/>
      <c r="M22" s="19"/>
      <c r="N22" s="19" t="s">
        <v>31</v>
      </c>
      <c r="O22" s="23"/>
    </row>
    <row r="23" customFormat="false" ht="78" hidden="false" customHeight="true" outlineLevel="0" collapsed="false">
      <c r="A23" s="17" t="str">
        <f aca="false">IF(LEFT(F23,15)="Наименование уч",F23,A22)</f>
        <v>Наименование учреждения: краевое государственное автономное учреждение "Редакция газеты "Ирбейская правда"</v>
      </c>
      <c r="B23" s="17" t="str">
        <f aca="false">IF(LEFT(F23,15)="Наименование ус",F23,IF(LEFT(F23,15)="Наименование ра",F23,B22))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aca="false">IF(LEFT(F23,1)="П",F23,C22)</f>
        <v>Показатели, характеризующие объем государственной услуги, установленные в государственном задании</v>
      </c>
      <c r="D23" s="18" t="n">
        <f aca="false">IF(LEN(L23)&gt;0,L23,D22)</f>
        <v>1</v>
      </c>
      <c r="E23" s="18" t="n">
        <f aca="false">IF(LEN(O23)&gt;0,O23,E22)</f>
        <v>1.59375</v>
      </c>
      <c r="F23" s="25" t="s">
        <v>64</v>
      </c>
      <c r="G23" s="19" t="s">
        <v>65</v>
      </c>
      <c r="H23" s="21" t="s">
        <v>66</v>
      </c>
      <c r="I23" s="21" t="n">
        <v>187.2</v>
      </c>
      <c r="J23" s="21" t="n">
        <v>187.2</v>
      </c>
      <c r="K23" s="22" t="n">
        <f aca="false">J23/I23</f>
        <v>1</v>
      </c>
      <c r="L23" s="23"/>
      <c r="M23" s="19"/>
      <c r="N23" s="19" t="s">
        <v>31</v>
      </c>
      <c r="O23" s="23"/>
    </row>
    <row r="24" customFormat="false" ht="43.5" hidden="false" customHeight="true" outlineLevel="0" collapsed="false">
      <c r="A24" s="17" t="str">
        <f aca="false">IF(LEFT(F24,15)="Наименование уч",F24,A23)</f>
        <v>Наименование учреждения: краевое государственное автономное учреждение "Редакция газеты "Ирбейская правда"</v>
      </c>
      <c r="B24" s="17" t="str">
        <f aca="false">IF(LEFT(F24,15)="Наименование ус",F24,IF(LEFT(F24,15)="Наименование ра",F24,B23))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aca="false">IF(LEFT(F24,1)="П",F24,C23)</f>
        <v>Показатели, характеризующие объем государственной услуги, установленные в государственном задании</v>
      </c>
      <c r="D24" s="18" t="n">
        <f aca="false">IF(LEN(L24)&gt;0,L24,D23)</f>
        <v>1</v>
      </c>
      <c r="E24" s="18" t="n">
        <f aca="false">IF(LEN(O24)&gt;0,O24,E23)</f>
        <v>1.59375</v>
      </c>
      <c r="F24" s="30"/>
      <c r="G24" s="31"/>
      <c r="H24" s="32"/>
      <c r="I24" s="32"/>
      <c r="J24" s="32"/>
      <c r="K24" s="32"/>
      <c r="L24" s="32"/>
      <c r="M24" s="32"/>
      <c r="N24" s="32"/>
      <c r="O24" s="32"/>
    </row>
    <row r="25" customFormat="false" ht="78" hidden="false" customHeight="true" outlineLevel="0" collapsed="false">
      <c r="A25" s="17" t="str">
        <f aca="false">IF(LEFT(F25,15)="Наименование уч",F25,A24)</f>
        <v>Наименование учреждения: краевое государственное автономное учреждение «Редакция газеты «Красное знамя» </v>
      </c>
      <c r="B25" s="17" t="str">
        <f aca="false">IF(LEFT(F25,15)="Наименование ус",F25,IF(LEFT(F25,15)="Наименование ра",F25,B24))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aca="false">IF(LEFT(F25,1)="П",F25,C24)</f>
        <v>Показатели, характеризующие объем государственной услуги, установленные в государственном задании</v>
      </c>
      <c r="D25" s="18" t="n">
        <f aca="false">IF(LEN(L25)&gt;0,L25,D24)</f>
        <v>1</v>
      </c>
      <c r="E25" s="18" t="n">
        <f aca="false">IF(LEN(O25)&gt;0,O25,E24)</f>
        <v>1.59375</v>
      </c>
      <c r="F25" s="19" t="s">
        <v>67</v>
      </c>
      <c r="G25" s="19"/>
      <c r="H25" s="19"/>
      <c r="I25" s="19"/>
      <c r="J25" s="19"/>
      <c r="K25" s="19"/>
      <c r="L25" s="19"/>
      <c r="M25" s="19"/>
      <c r="N25" s="19"/>
      <c r="O25" s="19"/>
    </row>
    <row r="26" customFormat="false" ht="79.5" hidden="false" customHeight="true" outlineLevel="0" collapsed="false">
      <c r="A26" s="17" t="str">
        <f aca="false">IF(LEFT(F26,15)="Наименование уч",F26,A25)</f>
        <v>Наименование учреждения: краевое государственное автономное учреждение «Редакция газеты «Красное знамя» </v>
      </c>
      <c r="B26" s="17" t="str">
        <f aca="false">IF(LEFT(F26,15)="Наименование ус",F26,IF(LEFT(F26,15)="Наименование ра",F26,B25))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aca="false">IF(LEFT(F26,1)="П",F26,C25)</f>
        <v>Показатели, характеризующие объем государственной услуги, установленные в государственном задании</v>
      </c>
      <c r="D26" s="18" t="n">
        <f aca="false">IF(LEN(L26)&gt;0,L26,D25)</f>
        <v>1</v>
      </c>
      <c r="E26" s="18" t="n">
        <f aca="false">IF(LEN(O26)&gt;0,O26,E25)</f>
        <v>1.59375</v>
      </c>
      <c r="F26" s="19" t="s">
        <v>16</v>
      </c>
      <c r="G26" s="19"/>
      <c r="H26" s="19"/>
      <c r="I26" s="19"/>
      <c r="J26" s="19"/>
      <c r="K26" s="19"/>
      <c r="L26" s="19"/>
      <c r="M26" s="19"/>
      <c r="N26" s="19"/>
      <c r="O26" s="19"/>
    </row>
    <row r="27" customFormat="false" ht="79.5" hidden="false" customHeight="true" outlineLevel="0" collapsed="false">
      <c r="A27" s="17" t="str">
        <f aca="false">IF(LEFT(F27,15)="Наименование уч",F27,A26)</f>
        <v>Наименование учреждения: краевое государственное автономное учреждение «Редакция газеты «Красное знамя» </v>
      </c>
      <c r="B27" s="17" t="str">
        <f aca="false">IF(LEFT(F27,15)="Наименование ус",F27,IF(LEFT(F27,15)="Наименование ра",F27,B26))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aca="false">IF(LEFT(F27,1)="П",F27,C26)</f>
        <v>Показатели, характеризующие качество государственной услуги, установленные в государственном задании</v>
      </c>
      <c r="D27" s="18" t="str">
        <f aca="false">IF(LEN(L27)&gt;0,L27,D26)</f>
        <v>К1</v>
      </c>
      <c r="E27" s="18" t="n">
        <f aca="false">IF(LEN(O27)&gt;0,O27,E26)</f>
        <v>1.40570464188885</v>
      </c>
      <c r="F27" s="19" t="s">
        <v>17</v>
      </c>
      <c r="G27" s="19"/>
      <c r="H27" s="19"/>
      <c r="I27" s="19"/>
      <c r="J27" s="19"/>
      <c r="K27" s="19" t="s">
        <v>18</v>
      </c>
      <c r="L27" s="19" t="s">
        <v>19</v>
      </c>
      <c r="M27" s="19" t="s">
        <v>20</v>
      </c>
      <c r="N27" s="19"/>
      <c r="O27" s="33" t="n">
        <f aca="false">(L28+L36)/2</f>
        <v>1.40570464188885</v>
      </c>
    </row>
    <row r="28" customFormat="false" ht="79.5" hidden="false" customHeight="true" outlineLevel="0" collapsed="false">
      <c r="A28" s="17" t="str">
        <f aca="false">IF(LEFT(F28,15)="Наименование уч",F28,A27)</f>
        <v>Наименование учреждения: краевое государственное автономное учреждение «Редакция газеты «Красное знамя» </v>
      </c>
      <c r="B28" s="17" t="str">
        <f aca="false">IF(LEFT(F28,15)="Наименование ус",F28,IF(LEFT(F28,15)="Наименование ра",F28,B27))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aca="false">IF(LEFT(F28,1)="П",F28,C27)</f>
        <v>Показатели, характеризующие качество государственной услуги, установленные в государственном задании</v>
      </c>
      <c r="D28" s="18" t="n">
        <f aca="false">IF(LEN(L28)&gt;0,L28,D27)</f>
        <v>1.80382092618935</v>
      </c>
      <c r="E28" s="18" t="n">
        <f aca="false">IF(LEN(O28)&gt;0,O28,E27)</f>
        <v>1.40570464188885</v>
      </c>
      <c r="F28" s="21" t="s">
        <v>21</v>
      </c>
      <c r="G28" s="19" t="s">
        <v>22</v>
      </c>
      <c r="H28" s="21" t="s">
        <v>23</v>
      </c>
      <c r="I28" s="21" t="s">
        <v>24</v>
      </c>
      <c r="J28" s="21" t="n">
        <v>55</v>
      </c>
      <c r="K28" s="22" t="n">
        <f aca="false">J28/20</f>
        <v>2.75</v>
      </c>
      <c r="L28" s="23" t="n">
        <f aca="false">(K28+K29+K30+K31+K32+K33)/6</f>
        <v>1.80382092618935</v>
      </c>
      <c r="M28" s="19" t="s">
        <v>25</v>
      </c>
      <c r="N28" s="19" t="s">
        <v>26</v>
      </c>
      <c r="O28" s="33"/>
    </row>
    <row r="29" customFormat="false" ht="79.5" hidden="false" customHeight="true" outlineLevel="0" collapsed="false">
      <c r="A29" s="17" t="str">
        <f aca="false">IF(LEFT(F29,15)="Наименование уч",F29,A28)</f>
        <v>Наименование учреждения: краевое государственное автономное учреждение «Редакция газеты «Красное знамя» </v>
      </c>
      <c r="B29" s="17" t="str">
        <f aca="false">IF(LEFT(F29,15)="Наименование ус",F29,IF(LEFT(F29,15)="Наименование ра",F29,B28))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aca="false">IF(LEFT(F29,1)="П",F29,C28)</f>
        <v>Показатели, характеризующие качество государственной услуги, установленные в государственном задании</v>
      </c>
      <c r="D29" s="18" t="n">
        <f aca="false">IF(LEN(L29)&gt;0,L29,D28)</f>
        <v>1.80382092618935</v>
      </c>
      <c r="E29" s="18" t="n">
        <f aca="false">IF(LEN(O29)&gt;0,O29,E28)</f>
        <v>1.40570464188885</v>
      </c>
      <c r="F29" s="21" t="s">
        <v>27</v>
      </c>
      <c r="G29" s="19" t="s">
        <v>68</v>
      </c>
      <c r="H29" s="21" t="s">
        <v>29</v>
      </c>
      <c r="I29" s="21" t="s">
        <v>69</v>
      </c>
      <c r="J29" s="24" t="n">
        <v>3840</v>
      </c>
      <c r="K29" s="22" t="n">
        <f aca="false">J29/3700</f>
        <v>1.03783783783784</v>
      </c>
      <c r="L29" s="23"/>
      <c r="M29" s="21" t="s">
        <v>70</v>
      </c>
      <c r="N29" s="19" t="s">
        <v>31</v>
      </c>
      <c r="O29" s="33"/>
    </row>
    <row r="30" customFormat="false" ht="79.5" hidden="false" customHeight="true" outlineLevel="0" collapsed="false">
      <c r="A30" s="17" t="str">
        <f aca="false">IF(LEFT(F30,15)="Наименование уч",F30,A29)</f>
        <v>Наименование учреждения: краевое государственное автономное учреждение «Редакция газеты «Красное знамя» </v>
      </c>
      <c r="B30" s="17" t="str">
        <f aca="false">IF(LEFT(F30,15)="Наименование ус",F30,IF(LEFT(F30,15)="Наименование ра",F30,B29))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aca="false">IF(LEFT(F30,1)="П",F30,C29)</f>
        <v>Показатели, характеризующие качество государственной услуги, установленные в государственном задании</v>
      </c>
      <c r="D30" s="18" t="n">
        <f aca="false">IF(LEN(L30)&gt;0,L30,D29)</f>
        <v>1.80382092618935</v>
      </c>
      <c r="E30" s="18" t="n">
        <f aca="false">IF(LEN(O30)&gt;0,O30,E29)</f>
        <v>1.40570464188885</v>
      </c>
      <c r="F30" s="21" t="s">
        <v>32</v>
      </c>
      <c r="G30" s="19" t="s">
        <v>71</v>
      </c>
      <c r="H30" s="19" t="s">
        <v>34</v>
      </c>
      <c r="I30" s="21" t="s">
        <v>35</v>
      </c>
      <c r="J30" s="21" t="n">
        <v>1</v>
      </c>
      <c r="K30" s="22" t="n">
        <f aca="false">J30/1</f>
        <v>1</v>
      </c>
      <c r="L30" s="23"/>
      <c r="M30" s="21"/>
      <c r="N30" s="19" t="s">
        <v>31</v>
      </c>
      <c r="O30" s="33"/>
    </row>
    <row r="31" customFormat="false" ht="79.5" hidden="false" customHeight="true" outlineLevel="0" collapsed="false">
      <c r="A31" s="17" t="str">
        <f aca="false">IF(LEFT(F31,15)="Наименование уч",F31,A30)</f>
        <v>Наименование учреждения: краевое государственное автономное учреждение «Редакция газеты «Красное знамя» </v>
      </c>
      <c r="B31" s="17" t="str">
        <f aca="false">IF(LEFT(F31,15)="Наименование ус",F31,IF(LEFT(F31,15)="Наименование ра",F31,B30))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aca="false">IF(LEFT(F31,1)="П",F31,C30)</f>
        <v>Показатели, характеризующие качество государственной услуги, установленные в государственном задании</v>
      </c>
      <c r="D31" s="18" t="n">
        <f aca="false">IF(LEN(L31)&gt;0,L31,D30)</f>
        <v>1.80382092618935</v>
      </c>
      <c r="E31" s="18" t="n">
        <f aca="false">IF(LEN(O31)&gt;0,O31,E30)</f>
        <v>1.40570464188885</v>
      </c>
      <c r="F31" s="21" t="s">
        <v>36</v>
      </c>
      <c r="G31" s="19" t="s">
        <v>72</v>
      </c>
      <c r="H31" s="19" t="s">
        <v>38</v>
      </c>
      <c r="I31" s="21" t="s">
        <v>35</v>
      </c>
      <c r="J31" s="21" t="n">
        <v>1</v>
      </c>
      <c r="K31" s="22" t="n">
        <f aca="false">J31/1</f>
        <v>1</v>
      </c>
      <c r="L31" s="23"/>
      <c r="M31" s="21"/>
      <c r="N31" s="19" t="s">
        <v>31</v>
      </c>
      <c r="O31" s="33"/>
    </row>
    <row r="32" customFormat="false" ht="75" hidden="false" customHeight="true" outlineLevel="0" collapsed="false">
      <c r="A32" s="17" t="str">
        <f aca="false">IF(LEFT(F32,15)="Наименование уч",F32,A31)</f>
        <v>Наименование учреждения: краевое государственное автономное учреждение «Редакция газеты «Красное знамя» </v>
      </c>
      <c r="B32" s="17" t="str">
        <f aca="false">IF(LEFT(F32,15)="Наименование ус",F32,IF(LEFT(F32,15)="Наименование ра",F32,B31))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aca="false">IF(LEFT(F32,1)="П",F32,C31)</f>
        <v>Показатели, характеризующие качество государственной услуги, установленные в государственном задании</v>
      </c>
      <c r="D32" s="18" t="n">
        <f aca="false">IF(LEN(L32)&gt;0,L32,D31)</f>
        <v>1.80382092618935</v>
      </c>
      <c r="E32" s="18" t="n">
        <f aca="false">IF(LEN(O32)&gt;0,O32,E31)</f>
        <v>1.40570464188885</v>
      </c>
      <c r="F32" s="21" t="s">
        <v>39</v>
      </c>
      <c r="G32" s="19" t="s">
        <v>73</v>
      </c>
      <c r="H32" s="19" t="s">
        <v>41</v>
      </c>
      <c r="I32" s="21" t="s">
        <v>74</v>
      </c>
      <c r="J32" s="21" t="n">
        <v>177</v>
      </c>
      <c r="K32" s="22" t="n">
        <f aca="false">J32/171</f>
        <v>1.03508771929825</v>
      </c>
      <c r="L32" s="23"/>
      <c r="M32" s="19" t="s">
        <v>75</v>
      </c>
      <c r="N32" s="19" t="s">
        <v>31</v>
      </c>
      <c r="O32" s="33"/>
    </row>
    <row r="33" customFormat="false" ht="79.5" hidden="false" customHeight="true" outlineLevel="0" collapsed="false">
      <c r="A33" s="17" t="str">
        <f aca="false">IF(LEFT(F33,15)="Наименование уч",F33,A32)</f>
        <v>Наименование учреждения: краевое государственное автономное учреждение «Редакция газеты «Красное знамя» </v>
      </c>
      <c r="B33" s="17" t="str">
        <f aca="false">IF(LEFT(F33,15)="Наименование ус",F33,IF(LEFT(F33,15)="Наименование ра",F33,B32))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aca="false">IF(LEFT(F33,1)="П",F33,C32)</f>
        <v>Показатели, характеризующие качество государственной услуги, установленные в государственном задании</v>
      </c>
      <c r="D33" s="18" t="n">
        <f aca="false">IF(LEN(L33)&gt;0,L33,D32)</f>
        <v>1.80382092618935</v>
      </c>
      <c r="E33" s="18" t="n">
        <f aca="false">IF(LEN(O33)&gt;0,O33,E32)</f>
        <v>1.40570464188885</v>
      </c>
      <c r="F33" s="21" t="s">
        <v>43</v>
      </c>
      <c r="G33" s="19" t="s">
        <v>44</v>
      </c>
      <c r="H33" s="21" t="s">
        <v>45</v>
      </c>
      <c r="I33" s="21" t="s">
        <v>35</v>
      </c>
      <c r="J33" s="21" t="n">
        <v>4</v>
      </c>
      <c r="K33" s="22" t="n">
        <f aca="false">J33/1</f>
        <v>4</v>
      </c>
      <c r="L33" s="23"/>
      <c r="M33" s="19" t="s">
        <v>46</v>
      </c>
      <c r="N33" s="19" t="s">
        <v>26</v>
      </c>
      <c r="O33" s="33"/>
    </row>
    <row r="34" customFormat="false" ht="75" hidden="false" customHeight="true" outlineLevel="0" collapsed="false">
      <c r="A34" s="17" t="str">
        <f aca="false">IF(LEFT(F34,15)="Наименование уч",F34,A33)</f>
        <v>Наименование учреждения: краевое государственное автономное учреждение «Редакция газеты «Красное знамя» </v>
      </c>
      <c r="B34" s="17" t="str">
        <f aca="false">IF(LEFT(F34,15)="Наименование ус",F34,IF(LEFT(F34,15)="Наименование ра",F34,B33))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aca="false">IF(LEFT(F34,1)="П",F34,C33)</f>
        <v>Показатели, характеризующие объем государственной услуги, установленные в государственном задании</v>
      </c>
      <c r="D34" s="18" t="str">
        <f aca="false">IF(LEN(L34)&gt;0,L34,D33)</f>
        <v>К2</v>
      </c>
      <c r="E34" s="18" t="n">
        <f aca="false">IF(LEN(O34)&gt;0,O34,E33)</f>
        <v>1.40570464188885</v>
      </c>
      <c r="F34" s="19" t="s">
        <v>47</v>
      </c>
      <c r="G34" s="19"/>
      <c r="H34" s="19"/>
      <c r="I34" s="19"/>
      <c r="J34" s="19"/>
      <c r="K34" s="21" t="s">
        <v>48</v>
      </c>
      <c r="L34" s="21" t="s">
        <v>49</v>
      </c>
      <c r="M34" s="21" t="s">
        <v>20</v>
      </c>
      <c r="N34" s="21"/>
      <c r="O34" s="33"/>
    </row>
    <row r="35" customFormat="false" ht="79.5" hidden="false" customHeight="true" outlineLevel="0" collapsed="false">
      <c r="A35" s="17" t="str">
        <f aca="false">IF(LEFT(F35,15)="Наименование уч",F35,A34)</f>
        <v>Наименование учреждения: краевое государственное автономное учреждение «Редакция газеты «Красное знамя» </v>
      </c>
      <c r="B35" s="17" t="str">
        <f aca="false">IF(LEFT(F35,15)="Наименование ус",F35,IF(LEFT(F35,15)="Наименование ра",F35,B34))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aca="false">IF(LEFT(F35,1)="П",F35,C34)</f>
        <v>Показатели, характеризующие объем государственной услуги, установленные в государственном задании</v>
      </c>
      <c r="D35" s="18" t="str">
        <f aca="false">IF(LEN(L35)&gt;0,L35,D34)</f>
        <v>К2</v>
      </c>
      <c r="E35" s="18" t="n">
        <f aca="false">IF(LEN(O35)&gt;0,O35,E34)</f>
        <v>1.40570464188885</v>
      </c>
      <c r="F35" s="25" t="s">
        <v>21</v>
      </c>
      <c r="G35" s="19" t="s">
        <v>76</v>
      </c>
      <c r="H35" s="21"/>
      <c r="I35" s="21"/>
      <c r="J35" s="21"/>
      <c r="K35" s="21"/>
      <c r="L35" s="21"/>
      <c r="M35" s="21"/>
      <c r="N35" s="21"/>
      <c r="O35" s="33"/>
    </row>
    <row r="36" customFormat="false" ht="79.5" hidden="false" customHeight="true" outlineLevel="0" collapsed="false">
      <c r="A36" s="17" t="str">
        <f aca="false">IF(LEFT(F36,15)="Наименование уч",F36,A35)</f>
        <v>Наименование учреждения: краевое государственное автономное учреждение «Редакция газеты «Красное знамя» </v>
      </c>
      <c r="B36" s="17" t="str">
        <f aca="false">IF(LEFT(F36,15)="Наименование ус",F36,IF(LEFT(F36,15)="Наименование ра",F36,B35))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aca="false">IF(LEFT(F36,1)="П",F36,C35)</f>
        <v>Показатели, характеризующие объем государственной услуги, установленные в государственном задании</v>
      </c>
      <c r="D36" s="18" t="n">
        <f aca="false">IF(LEN(L36)&gt;0,L36,D35)</f>
        <v>1.00758835758836</v>
      </c>
      <c r="E36" s="18" t="n">
        <f aca="false">IF(LEN(O36)&gt;0,O36,E35)</f>
        <v>1.40570464188885</v>
      </c>
      <c r="F36" s="25" t="s">
        <v>51</v>
      </c>
      <c r="G36" s="19" t="s">
        <v>52</v>
      </c>
      <c r="H36" s="21" t="s">
        <v>53</v>
      </c>
      <c r="I36" s="26" t="n">
        <v>208</v>
      </c>
      <c r="J36" s="26" t="n">
        <v>208</v>
      </c>
      <c r="K36" s="22" t="n">
        <f aca="false">J36/I36</f>
        <v>1</v>
      </c>
      <c r="L36" s="23" t="n">
        <f aca="false">(K36+K37+K38+K39+K40)/5</f>
        <v>1.00758835758836</v>
      </c>
      <c r="M36" s="21"/>
      <c r="N36" s="19" t="s">
        <v>31</v>
      </c>
      <c r="O36" s="33"/>
    </row>
    <row r="37" customFormat="false" ht="79.5" hidden="false" customHeight="true" outlineLevel="0" collapsed="false">
      <c r="A37" s="17" t="str">
        <f aca="false">IF(LEFT(F37,15)="Наименование уч",F37,A36)</f>
        <v>Наименование учреждения: краевое государственное автономное учреждение «Редакция газеты «Красное знамя» </v>
      </c>
      <c r="B37" s="17" t="str">
        <f aca="false">IF(LEFT(F37,15)="Наименование ус",F37,IF(LEFT(F37,15)="Наименование ра",F37,B36))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aca="false">IF(LEFT(F37,1)="П",F37,C36)</f>
        <v>Показатели, характеризующие объем государственной услуги, установленные в государственном задании</v>
      </c>
      <c r="D37" s="18" t="n">
        <f aca="false">IF(LEN(L37)&gt;0,L37,D36)</f>
        <v>1.00758835758836</v>
      </c>
      <c r="E37" s="18" t="n">
        <f aca="false">IF(LEN(O37)&gt;0,O37,E36)</f>
        <v>1.40570464188885</v>
      </c>
      <c r="F37" s="25" t="s">
        <v>54</v>
      </c>
      <c r="G37" s="19" t="s">
        <v>55</v>
      </c>
      <c r="H37" s="21" t="s">
        <v>56</v>
      </c>
      <c r="I37" s="27" t="n">
        <v>9415.91</v>
      </c>
      <c r="J37" s="27" t="n">
        <v>9415.91</v>
      </c>
      <c r="K37" s="22" t="n">
        <f aca="false">J37/I37</f>
        <v>1</v>
      </c>
      <c r="L37" s="23"/>
      <c r="M37" s="21"/>
      <c r="N37" s="21" t="s">
        <v>77</v>
      </c>
      <c r="O37" s="33"/>
    </row>
    <row r="38" customFormat="false" ht="79.5" hidden="false" customHeight="true" outlineLevel="0" collapsed="false">
      <c r="A38" s="17" t="str">
        <f aca="false">IF(LEFT(F38,15)="Наименование уч",F38,A37)</f>
        <v>Наименование учреждения: краевое государственное автономное учреждение «Редакция газеты «Красное знамя» </v>
      </c>
      <c r="B38" s="17" t="str">
        <f aca="false">IF(LEFT(F38,15)="Наименование ус",F38,IF(LEFT(F38,15)="Наименование ра",F38,B37))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aca="false">IF(LEFT(F38,1)="П",F38,C37)</f>
        <v>Показатели, характеризующие объем государственной услуги, установленные в государственном задании</v>
      </c>
      <c r="D38" s="18" t="n">
        <f aca="false">IF(LEN(L38)&gt;0,L38,D37)</f>
        <v>1.00758835758836</v>
      </c>
      <c r="E38" s="18" t="n">
        <f aca="false">IF(LEN(O38)&gt;0,O38,E37)</f>
        <v>1.40570464188885</v>
      </c>
      <c r="F38" s="25" t="s">
        <v>58</v>
      </c>
      <c r="G38" s="19" t="s">
        <v>59</v>
      </c>
      <c r="H38" s="21" t="s">
        <v>60</v>
      </c>
      <c r="I38" s="28" t="n">
        <v>1958.51</v>
      </c>
      <c r="J38" s="28" t="n">
        <v>1958.51</v>
      </c>
      <c r="K38" s="22" t="n">
        <f aca="false">J38/I38</f>
        <v>1</v>
      </c>
      <c r="L38" s="23"/>
      <c r="M38" s="21"/>
      <c r="N38" s="21" t="s">
        <v>77</v>
      </c>
      <c r="O38" s="33"/>
    </row>
    <row r="39" customFormat="false" ht="79.5" hidden="false" customHeight="true" outlineLevel="0" collapsed="false">
      <c r="A39" s="17" t="str">
        <f aca="false">IF(LEFT(F39,15)="Наименование уч",F39,A38)</f>
        <v>Наименование учреждения: краевое государственное автономное учреждение «Редакция газеты «Красное знамя» </v>
      </c>
      <c r="B39" s="17" t="str">
        <f aca="false">IF(LEFT(F39,15)="Наименование ус",F39,IF(LEFT(F39,15)="Наименование ра",F39,B38))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aca="false">IF(LEFT(F39,1)="П",F39,C38)</f>
        <v>Показатели, характеризующие объем государственной услуги, установленные в государственном задании</v>
      </c>
      <c r="D39" s="18" t="n">
        <f aca="false">IF(LEN(L39)&gt;0,L39,D38)</f>
        <v>1.00758835758836</v>
      </c>
      <c r="E39" s="18" t="n">
        <f aca="false">IF(LEN(O39)&gt;0,O39,E38)</f>
        <v>1.40570464188885</v>
      </c>
      <c r="F39" s="25" t="s">
        <v>61</v>
      </c>
      <c r="G39" s="19" t="s">
        <v>62</v>
      </c>
      <c r="H39" s="21" t="s">
        <v>63</v>
      </c>
      <c r="I39" s="29" t="n">
        <v>208</v>
      </c>
      <c r="J39" s="29" t="n">
        <v>208</v>
      </c>
      <c r="K39" s="22" t="n">
        <f aca="false">J39/I39</f>
        <v>1</v>
      </c>
      <c r="L39" s="23"/>
      <c r="M39" s="21"/>
      <c r="N39" s="19" t="s">
        <v>31</v>
      </c>
      <c r="O39" s="33"/>
    </row>
    <row r="40" customFormat="false" ht="79.5" hidden="false" customHeight="true" outlineLevel="0" collapsed="false">
      <c r="A40" s="17" t="str">
        <f aca="false">IF(LEFT(F40,15)="Наименование уч",F40,A39)</f>
        <v>Наименование учреждения: краевое государственное автономное учреждение «Редакция газеты «Красное знамя» </v>
      </c>
      <c r="B40" s="17" t="str">
        <f aca="false">IF(LEFT(F40,15)="Наименование ус",F40,IF(LEFT(F40,15)="Наименование ра",F40,B39))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aca="false">IF(LEFT(F40,1)="П",F40,C39)</f>
        <v>Показатели, характеризующие объем государственной услуги, установленные в государственном задании</v>
      </c>
      <c r="D40" s="18" t="n">
        <f aca="false">IF(LEN(L40)&gt;0,L40,D39)</f>
        <v>1.00758835758836</v>
      </c>
      <c r="E40" s="18" t="n">
        <f aca="false">IF(LEN(O40)&gt;0,O40,E39)</f>
        <v>1.40570464188885</v>
      </c>
      <c r="F40" s="25" t="s">
        <v>64</v>
      </c>
      <c r="G40" s="19" t="s">
        <v>65</v>
      </c>
      <c r="H40" s="21" t="s">
        <v>66</v>
      </c>
      <c r="I40" s="21" t="n">
        <v>192.4</v>
      </c>
      <c r="J40" s="21" t="n">
        <v>199.7</v>
      </c>
      <c r="K40" s="22" t="n">
        <f aca="false">J40/I40</f>
        <v>1.03794178794179</v>
      </c>
      <c r="L40" s="23"/>
      <c r="M40" s="19" t="s">
        <v>75</v>
      </c>
      <c r="N40" s="19" t="s">
        <v>31</v>
      </c>
      <c r="O40" s="33"/>
    </row>
    <row r="41" customFormat="false" ht="76.5" hidden="false" customHeight="true" outlineLevel="0" collapsed="false">
      <c r="A41" s="17" t="str">
        <f aca="false">IF(LEFT(F41,15)="Наименование уч",F41,A40)</f>
        <v>Наименование учреждения: краевое государственное автономное учреждение «Редакция газеты «Красное знамя» </v>
      </c>
      <c r="B41" s="17" t="str">
        <f aca="false">IF(LEFT(F41,15)="Наименование ус",F41,IF(LEFT(F41,15)="Наименование ра",F41,B40))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aca="false">IF(LEFT(F41,1)="П",F41,C40)</f>
        <v>Показатели, характеризующие объем государственной услуги, установленные в государственном задании</v>
      </c>
      <c r="D41" s="18" t="n">
        <f aca="false">IF(LEN(L41)&gt;0,L41,D40)</f>
        <v>1.00758835758836</v>
      </c>
      <c r="E41" s="18" t="n">
        <f aca="false">IF(LEN(O41)&gt;0,O41,E40)</f>
        <v>1.40570464188885</v>
      </c>
      <c r="F41" s="32"/>
      <c r="G41" s="31"/>
      <c r="H41" s="32"/>
      <c r="I41" s="32"/>
      <c r="J41" s="32"/>
      <c r="K41" s="32"/>
      <c r="L41" s="32"/>
      <c r="M41" s="32"/>
      <c r="N41" s="32"/>
      <c r="O41" s="32"/>
    </row>
    <row r="42" customFormat="false" ht="79.5" hidden="false" customHeight="true" outlineLevel="0" collapsed="false">
      <c r="A42" s="17" t="str">
        <f aca="false">IF(LEFT(F42,15)="Наименование уч",F42,A41)</f>
        <v>Наименование учреждения: краевое государственное автономное учреждение «Редакция газеты «Присаянье»</v>
      </c>
      <c r="B42" s="17" t="str">
        <f aca="false">IF(LEFT(F42,15)="Наименование ус",F42,IF(LEFT(F42,15)="Наименование ра",F42,B41))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aca="false">IF(LEFT(F42,1)="П",F42,C41)</f>
        <v>Показатели, характеризующие объем государственной услуги, установленные в государственном задании</v>
      </c>
      <c r="D42" s="18" t="n">
        <f aca="false">IF(LEN(L42)&gt;0,L42,D41)</f>
        <v>1.00758835758836</v>
      </c>
      <c r="E42" s="18" t="n">
        <f aca="false">IF(LEN(O42)&gt;0,O42,E41)</f>
        <v>1.40570464188885</v>
      </c>
      <c r="F42" s="19" t="s">
        <v>78</v>
      </c>
      <c r="G42" s="19"/>
      <c r="H42" s="19"/>
      <c r="I42" s="19"/>
      <c r="J42" s="19"/>
      <c r="K42" s="19"/>
      <c r="L42" s="19"/>
      <c r="M42" s="19"/>
      <c r="N42" s="19"/>
      <c r="O42" s="19"/>
    </row>
    <row r="43" customFormat="false" ht="75" hidden="false" customHeight="true" outlineLevel="0" collapsed="false">
      <c r="A43" s="17" t="str">
        <f aca="false">IF(LEFT(F43,15)="Наименование уч",F43,A42)</f>
        <v>Наименование учреждения: краевое государственное автономное учреждение «Редакция газеты «Присаянье»</v>
      </c>
      <c r="B43" s="17" t="str">
        <f aca="false">IF(LEFT(F43,15)="Наименование ус",F43,IF(LEFT(F43,15)="Наименование ра",F43,B42))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aca="false">IF(LEFT(F43,1)="П",F43,C42)</f>
        <v>Показатели, характеризующие объем государственной услуги, установленные в государственном задании</v>
      </c>
      <c r="D43" s="18" t="n">
        <f aca="false">IF(LEN(L43)&gt;0,L43,D42)</f>
        <v>1.00758835758836</v>
      </c>
      <c r="E43" s="18" t="n">
        <f aca="false">IF(LEN(O43)&gt;0,O43,E42)</f>
        <v>1.40570464188885</v>
      </c>
      <c r="F43" s="19" t="s">
        <v>16</v>
      </c>
      <c r="G43" s="19"/>
      <c r="H43" s="19"/>
      <c r="I43" s="19"/>
      <c r="J43" s="19"/>
      <c r="K43" s="19"/>
      <c r="L43" s="19"/>
      <c r="M43" s="19"/>
      <c r="N43" s="19"/>
      <c r="O43" s="19"/>
    </row>
    <row r="44" customFormat="false" ht="79.5" hidden="false" customHeight="true" outlineLevel="0" collapsed="false">
      <c r="A44" s="17" t="str">
        <f aca="false">IF(LEFT(F44,15)="Наименование уч",F44,A43)</f>
        <v>Наименование учреждения: краевое государственное автономное учреждение «Редакция газеты «Присаянье»</v>
      </c>
      <c r="B44" s="17" t="str">
        <f aca="false">IF(LEFT(F44,15)="Наименование ус",F44,IF(LEFT(F44,15)="Наименование ра",F44,B43))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aca="false">IF(LEFT(F44,1)="П",F44,C43)</f>
        <v>Показатели, характеризующие качество государственной услуги, установленные в государственном задании</v>
      </c>
      <c r="D44" s="18" t="str">
        <f aca="false">IF(LEN(L44)&gt;0,L44,D43)</f>
        <v>К1</v>
      </c>
      <c r="E44" s="18" t="n">
        <f aca="false">IF(LEN(O44)&gt;0,O44,E43)</f>
        <v>1.40570464188885</v>
      </c>
      <c r="F44" s="19" t="s">
        <v>17</v>
      </c>
      <c r="G44" s="19"/>
      <c r="H44" s="19"/>
      <c r="I44" s="19"/>
      <c r="J44" s="19"/>
      <c r="K44" s="19" t="s">
        <v>18</v>
      </c>
      <c r="L44" s="19" t="s">
        <v>19</v>
      </c>
      <c r="M44" s="19" t="s">
        <v>20</v>
      </c>
      <c r="N44" s="19"/>
      <c r="O44" s="19"/>
    </row>
    <row r="45" customFormat="false" ht="79.5" hidden="false" customHeight="true" outlineLevel="0" collapsed="false">
      <c r="A45" s="17" t="str">
        <f aca="false">IF(LEFT(F45,15)="Наименование уч",F45,A44)</f>
        <v>Наименование учреждения: краевое государственное автономное учреждение «Редакция газеты «Присаянье»</v>
      </c>
      <c r="B45" s="17" t="str">
        <f aca="false">IF(LEFT(F45,15)="Наименование ус",F45,IF(LEFT(F45,15)="Наименование ра",F45,B44))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aca="false">IF(LEFT(F45,1)="П",F45,C44)</f>
        <v>Показатели, характеризующие качество государственной услуги, установленные в государственном задании</v>
      </c>
      <c r="D45" s="18" t="n">
        <f aca="false">IF(LEN(L45)&gt;0,L45,D44)</f>
        <v>1</v>
      </c>
      <c r="E45" s="18" t="n">
        <f aca="false">IF(LEN(O45)&gt;0,O45,E44)</f>
        <v>1</v>
      </c>
      <c r="F45" s="21" t="s">
        <v>21</v>
      </c>
      <c r="G45" s="19" t="s">
        <v>22</v>
      </c>
      <c r="H45" s="21" t="s">
        <v>23</v>
      </c>
      <c r="I45" s="21" t="s">
        <v>24</v>
      </c>
      <c r="J45" s="21" t="n">
        <v>20</v>
      </c>
      <c r="K45" s="22" t="n">
        <f aca="false">J45/20</f>
        <v>1</v>
      </c>
      <c r="L45" s="23" t="n">
        <f aca="false">(K45+K46+K47+K48+K49+K50)/6</f>
        <v>1</v>
      </c>
      <c r="M45" s="21"/>
      <c r="N45" s="19" t="s">
        <v>26</v>
      </c>
      <c r="O45" s="23" t="n">
        <f aca="false">(L45+L53)/2</f>
        <v>1</v>
      </c>
    </row>
    <row r="46" customFormat="false" ht="79.5" hidden="false" customHeight="true" outlineLevel="0" collapsed="false">
      <c r="A46" s="17" t="str">
        <f aca="false">IF(LEFT(F46,15)="Наименование уч",F46,A45)</f>
        <v>Наименование учреждения: краевое государственное автономное учреждение «Редакция газеты «Присаянье»</v>
      </c>
      <c r="B46" s="17" t="str">
        <f aca="false">IF(LEFT(F46,15)="Наименование ус",F46,IF(LEFT(F46,15)="Наименование ра",F46,B45))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aca="false">IF(LEFT(F46,1)="П",F46,C45)</f>
        <v>Показатели, характеризующие качество государственной услуги, установленные в государственном задании</v>
      </c>
      <c r="D46" s="18" t="n">
        <f aca="false">IF(LEN(L46)&gt;0,L46,D45)</f>
        <v>1</v>
      </c>
      <c r="E46" s="18" t="n">
        <f aca="false">IF(LEN(O46)&gt;0,O46,E45)</f>
        <v>1</v>
      </c>
      <c r="F46" s="21" t="s">
        <v>27</v>
      </c>
      <c r="G46" s="19" t="s">
        <v>79</v>
      </c>
      <c r="H46" s="21" t="s">
        <v>29</v>
      </c>
      <c r="I46" s="21" t="s">
        <v>80</v>
      </c>
      <c r="J46" s="24" t="n">
        <v>2220</v>
      </c>
      <c r="K46" s="22" t="n">
        <f aca="false">J46/2220</f>
        <v>1</v>
      </c>
      <c r="L46" s="23"/>
      <c r="M46" s="21"/>
      <c r="N46" s="19" t="s">
        <v>31</v>
      </c>
      <c r="O46" s="23"/>
    </row>
    <row r="47" customFormat="false" ht="79.5" hidden="false" customHeight="true" outlineLevel="0" collapsed="false">
      <c r="A47" s="17" t="str">
        <f aca="false">IF(LEFT(F47,15)="Наименование уч",F47,A46)</f>
        <v>Наименование учреждения: краевое государственное автономное учреждение «Редакция газеты «Присаянье»</v>
      </c>
      <c r="B47" s="17" t="str">
        <f aca="false">IF(LEFT(F47,15)="Наименование ус",F47,IF(LEFT(F47,15)="Наименование ра",F47,B46))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aca="false">IF(LEFT(F47,1)="П",F47,C46)</f>
        <v>Показатели, характеризующие качество государственной услуги, установленные в государственном задании</v>
      </c>
      <c r="D47" s="18" t="n">
        <f aca="false">IF(LEN(L47)&gt;0,L47,D46)</f>
        <v>1</v>
      </c>
      <c r="E47" s="18" t="n">
        <f aca="false">IF(LEN(O47)&gt;0,O47,E46)</f>
        <v>1</v>
      </c>
      <c r="F47" s="21" t="s">
        <v>32</v>
      </c>
      <c r="G47" s="19" t="s">
        <v>81</v>
      </c>
      <c r="H47" s="19" t="s">
        <v>34</v>
      </c>
      <c r="I47" s="21" t="s">
        <v>35</v>
      </c>
      <c r="J47" s="21" t="n">
        <v>1</v>
      </c>
      <c r="K47" s="22" t="n">
        <f aca="false">1/1</f>
        <v>1</v>
      </c>
      <c r="L47" s="23"/>
      <c r="M47" s="21"/>
      <c r="N47" s="19" t="s">
        <v>31</v>
      </c>
      <c r="O47" s="23"/>
    </row>
    <row r="48" customFormat="false" ht="79.5" hidden="false" customHeight="true" outlineLevel="0" collapsed="false">
      <c r="A48" s="17" t="str">
        <f aca="false">IF(LEFT(F48,15)="Наименование уч",F48,A47)</f>
        <v>Наименование учреждения: краевое государственное автономное учреждение «Редакция газеты «Присаянье»</v>
      </c>
      <c r="B48" s="17" t="str">
        <f aca="false">IF(LEFT(F48,15)="Наименование ус",F48,IF(LEFT(F48,15)="Наименование ра",F48,B47))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aca="false">IF(LEFT(F48,1)="П",F48,C47)</f>
        <v>Показатели, характеризующие качество государственной услуги, установленные в государственном задании</v>
      </c>
      <c r="D48" s="18" t="n">
        <f aca="false">IF(LEN(L48)&gt;0,L48,D47)</f>
        <v>1</v>
      </c>
      <c r="E48" s="18" t="n">
        <f aca="false">IF(LEN(O48)&gt;0,O48,E47)</f>
        <v>1</v>
      </c>
      <c r="F48" s="21" t="s">
        <v>36</v>
      </c>
      <c r="G48" s="19" t="s">
        <v>82</v>
      </c>
      <c r="H48" s="19" t="s">
        <v>38</v>
      </c>
      <c r="I48" s="21" t="s">
        <v>35</v>
      </c>
      <c r="J48" s="21" t="n">
        <v>1</v>
      </c>
      <c r="K48" s="22" t="n">
        <f aca="false">J48/1</f>
        <v>1</v>
      </c>
      <c r="L48" s="23"/>
      <c r="M48" s="21"/>
      <c r="N48" s="19" t="s">
        <v>31</v>
      </c>
      <c r="O48" s="23"/>
    </row>
    <row r="49" customFormat="false" ht="79.5" hidden="false" customHeight="true" outlineLevel="0" collapsed="false">
      <c r="A49" s="17" t="str">
        <f aca="false">IF(LEFT(F49,15)="Наименование уч",F49,A48)</f>
        <v>Наименование учреждения: краевое государственное автономное учреждение «Редакция газеты «Присаянье»</v>
      </c>
      <c r="B49" s="17" t="str">
        <f aca="false">IF(LEFT(F49,15)="Наименование ус",F49,IF(LEFT(F49,15)="Наименование ра",F49,B48))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aca="false">IF(LEFT(F49,1)="П",F49,C48)</f>
        <v>Показатели, характеризующие качество государственной услуги, установленные в государственном задании</v>
      </c>
      <c r="D49" s="18" t="n">
        <f aca="false">IF(LEN(L49)&gt;0,L49,D48)</f>
        <v>1</v>
      </c>
      <c r="E49" s="18" t="n">
        <f aca="false">IF(LEN(O49)&gt;0,O49,E48)</f>
        <v>1</v>
      </c>
      <c r="F49" s="21" t="s">
        <v>39</v>
      </c>
      <c r="G49" s="19" t="s">
        <v>83</v>
      </c>
      <c r="H49" s="19" t="s">
        <v>41</v>
      </c>
      <c r="I49" s="21" t="s">
        <v>84</v>
      </c>
      <c r="J49" s="21" t="n">
        <v>194</v>
      </c>
      <c r="K49" s="22" t="n">
        <f aca="false">J49/194</f>
        <v>1</v>
      </c>
      <c r="L49" s="23"/>
      <c r="M49" s="21"/>
      <c r="N49" s="19" t="s">
        <v>31</v>
      </c>
      <c r="O49" s="23"/>
    </row>
    <row r="50" customFormat="false" ht="73.5" hidden="false" customHeight="true" outlineLevel="0" collapsed="false">
      <c r="A50" s="17" t="str">
        <f aca="false">IF(LEFT(F50,15)="Наименование уч",F50,A49)</f>
        <v>Наименование учреждения: краевое государственное автономное учреждение «Редакция газеты «Присаянье»</v>
      </c>
      <c r="B50" s="17" t="str">
        <f aca="false">IF(LEFT(F50,15)="Наименование ус",F50,IF(LEFT(F50,15)="Наименование ра",F50,B49))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aca="false">IF(LEFT(F50,1)="П",F50,C49)</f>
        <v>Показатели, характеризующие качество государственной услуги, установленные в государственном задании</v>
      </c>
      <c r="D50" s="18" t="n">
        <f aca="false">IF(LEN(L50)&gt;0,L50,D49)</f>
        <v>1</v>
      </c>
      <c r="E50" s="18" t="n">
        <f aca="false">IF(LEN(O50)&gt;0,O50,E49)</f>
        <v>1</v>
      </c>
      <c r="F50" s="21" t="s">
        <v>43</v>
      </c>
      <c r="G50" s="19" t="s">
        <v>44</v>
      </c>
      <c r="H50" s="21" t="s">
        <v>45</v>
      </c>
      <c r="I50" s="21" t="s">
        <v>35</v>
      </c>
      <c r="J50" s="21" t="n">
        <v>1</v>
      </c>
      <c r="K50" s="22" t="n">
        <f aca="false">J50/1</f>
        <v>1</v>
      </c>
      <c r="L50" s="23"/>
      <c r="M50" s="21"/>
      <c r="N50" s="19" t="s">
        <v>26</v>
      </c>
      <c r="O50" s="23"/>
    </row>
    <row r="51" customFormat="false" ht="79.5" hidden="false" customHeight="true" outlineLevel="0" collapsed="false">
      <c r="A51" s="17" t="str">
        <f aca="false">IF(LEFT(F51,15)="Наименование уч",F51,A50)</f>
        <v>Наименование учреждения: краевое государственное автономное учреждение «Редакция газеты «Присаянье»</v>
      </c>
      <c r="B51" s="17" t="str">
        <f aca="false">IF(LEFT(F51,15)="Наименование ус",F51,IF(LEFT(F51,15)="Наименование ра",F51,B50))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aca="false">IF(LEFT(F51,1)="П",F51,C50)</f>
        <v>Показатели, характеризующие объем государственной услуги, установленные в государственном задании</v>
      </c>
      <c r="D51" s="18" t="str">
        <f aca="false">IF(LEN(L51)&gt;0,L51,D50)</f>
        <v>К2</v>
      </c>
      <c r="E51" s="18" t="n">
        <f aca="false">IF(LEN(O51)&gt;0,O51,E50)</f>
        <v>1</v>
      </c>
      <c r="F51" s="19" t="s">
        <v>47</v>
      </c>
      <c r="G51" s="19"/>
      <c r="H51" s="19"/>
      <c r="I51" s="19"/>
      <c r="J51" s="19"/>
      <c r="K51" s="21" t="s">
        <v>48</v>
      </c>
      <c r="L51" s="21" t="s">
        <v>49</v>
      </c>
      <c r="M51" s="21" t="s">
        <v>20</v>
      </c>
      <c r="N51" s="21"/>
      <c r="O51" s="23"/>
    </row>
    <row r="52" customFormat="false" ht="76.5" hidden="false" customHeight="true" outlineLevel="0" collapsed="false">
      <c r="A52" s="17" t="str">
        <f aca="false">IF(LEFT(F52,15)="Наименование уч",F52,A51)</f>
        <v>Наименование учреждения: краевое государственное автономное учреждение «Редакция газеты «Присаянье»</v>
      </c>
      <c r="B52" s="17" t="str">
        <f aca="false">IF(LEFT(F52,15)="Наименование ус",F52,IF(LEFT(F52,15)="Наименование ра",F52,B51))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aca="false">IF(LEFT(F52,1)="П",F52,C51)</f>
        <v>Показатели, характеризующие объем государственной услуги, установленные в государственном задании</v>
      </c>
      <c r="D52" s="18" t="str">
        <f aca="false">IF(LEN(L52)&gt;0,L52,D51)</f>
        <v>К2</v>
      </c>
      <c r="E52" s="18" t="n">
        <f aca="false">IF(LEN(O52)&gt;0,O52,E51)</f>
        <v>1</v>
      </c>
      <c r="F52" s="25" t="s">
        <v>21</v>
      </c>
      <c r="G52" s="19" t="s">
        <v>85</v>
      </c>
      <c r="H52" s="21"/>
      <c r="I52" s="21"/>
      <c r="J52" s="21"/>
      <c r="K52" s="21"/>
      <c r="L52" s="21"/>
      <c r="M52" s="21"/>
      <c r="N52" s="21"/>
      <c r="O52" s="23"/>
    </row>
    <row r="53" customFormat="false" ht="79.5" hidden="false" customHeight="true" outlineLevel="0" collapsed="false">
      <c r="A53" s="17" t="str">
        <f aca="false">IF(LEFT(F53,15)="Наименование уч",F53,A52)</f>
        <v>Наименование учреждения: краевое государственное автономное учреждение «Редакция газеты «Присаянье»</v>
      </c>
      <c r="B53" s="17" t="str">
        <f aca="false">IF(LEFT(F53,15)="Наименование ус",F53,IF(LEFT(F53,15)="Наименование ра",F53,B52))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aca="false">IF(LEFT(F53,1)="П",F53,C52)</f>
        <v>Показатели, характеризующие объем государственной услуги, установленные в государственном задании</v>
      </c>
      <c r="D53" s="18" t="n">
        <f aca="false">IF(LEN(L53)&gt;0,L53,D52)</f>
        <v>1</v>
      </c>
      <c r="E53" s="18" t="n">
        <f aca="false">IF(LEN(O53)&gt;0,O53,E52)</f>
        <v>1</v>
      </c>
      <c r="F53" s="25" t="s">
        <v>51</v>
      </c>
      <c r="G53" s="19" t="s">
        <v>52</v>
      </c>
      <c r="H53" s="21" t="s">
        <v>53</v>
      </c>
      <c r="I53" s="34" t="n">
        <v>242</v>
      </c>
      <c r="J53" s="34" t="n">
        <v>242</v>
      </c>
      <c r="K53" s="23" t="n">
        <f aca="false">J53/I53</f>
        <v>1</v>
      </c>
      <c r="L53" s="23" t="n">
        <f aca="false">(K53+K54+K55+K56+K57)/5</f>
        <v>1</v>
      </c>
      <c r="M53" s="21"/>
      <c r="N53" s="19" t="s">
        <v>31</v>
      </c>
      <c r="O53" s="23"/>
    </row>
    <row r="54" customFormat="false" ht="79.5" hidden="false" customHeight="true" outlineLevel="0" collapsed="false">
      <c r="A54" s="17" t="str">
        <f aca="false">IF(LEFT(F54,15)="Наименование уч",F54,A53)</f>
        <v>Наименование учреждения: краевое государственное автономное учреждение «Редакция газеты «Присаянье»</v>
      </c>
      <c r="B54" s="17" t="str">
        <f aca="false">IF(LEFT(F54,15)="Наименование ус",F54,IF(LEFT(F54,15)="Наименование ра",F54,B53))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aca="false">IF(LEFT(F54,1)="П",F54,C53)</f>
        <v>Показатели, характеризующие объем государственной услуги, установленные в государственном задании</v>
      </c>
      <c r="D54" s="18" t="n">
        <f aca="false">IF(LEN(L54)&gt;0,L54,D53)</f>
        <v>1</v>
      </c>
      <c r="E54" s="18" t="n">
        <f aca="false">IF(LEN(O54)&gt;0,O54,E53)</f>
        <v>1</v>
      </c>
      <c r="F54" s="25" t="s">
        <v>54</v>
      </c>
      <c r="G54" s="19" t="s">
        <v>55</v>
      </c>
      <c r="H54" s="21" t="s">
        <v>56</v>
      </c>
      <c r="I54" s="27" t="n">
        <v>8665.7</v>
      </c>
      <c r="J54" s="27" t="n">
        <v>8665.7</v>
      </c>
      <c r="K54" s="23" t="n">
        <f aca="false">J54/I54</f>
        <v>1</v>
      </c>
      <c r="L54" s="23"/>
      <c r="M54" s="21"/>
      <c r="N54" s="21" t="s">
        <v>77</v>
      </c>
      <c r="O54" s="23"/>
    </row>
    <row r="55" customFormat="false" ht="79.5" hidden="false" customHeight="true" outlineLevel="0" collapsed="false">
      <c r="A55" s="17" t="str">
        <f aca="false">IF(LEFT(F55,15)="Наименование уч",F55,A54)</f>
        <v>Наименование учреждения: краевое государственное автономное учреждение «Редакция газеты «Присаянье»</v>
      </c>
      <c r="B55" s="17" t="str">
        <f aca="false">IF(LEFT(F55,15)="Наименование ус",F55,IF(LEFT(F55,15)="Наименование ра",F55,B54))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aca="false">IF(LEFT(F55,1)="П",F55,C54)</f>
        <v>Показатели, характеризующие объем государственной услуги, установленные в государственном задании</v>
      </c>
      <c r="D55" s="18" t="n">
        <f aca="false">IF(LEN(L55)&gt;0,L55,D54)</f>
        <v>1</v>
      </c>
      <c r="E55" s="18" t="n">
        <f aca="false">IF(LEN(O55)&gt;0,O55,E54)</f>
        <v>1</v>
      </c>
      <c r="F55" s="25" t="s">
        <v>58</v>
      </c>
      <c r="G55" s="19" t="s">
        <v>59</v>
      </c>
      <c r="H55" s="21" t="s">
        <v>60</v>
      </c>
      <c r="I55" s="28" t="n">
        <v>2097.1</v>
      </c>
      <c r="J55" s="28" t="n">
        <v>2097.1</v>
      </c>
      <c r="K55" s="23" t="n">
        <f aca="false">J55/I55</f>
        <v>1</v>
      </c>
      <c r="L55" s="23"/>
      <c r="M55" s="21"/>
      <c r="N55" s="21" t="s">
        <v>77</v>
      </c>
      <c r="O55" s="23"/>
    </row>
    <row r="56" customFormat="false" ht="79.5" hidden="false" customHeight="true" outlineLevel="0" collapsed="false">
      <c r="A56" s="17" t="str">
        <f aca="false">IF(LEFT(F56,15)="Наименование уч",F56,A55)</f>
        <v>Наименование учреждения: краевое государственное автономное учреждение «Редакция газеты «Присаянье»</v>
      </c>
      <c r="B56" s="17" t="str">
        <f aca="false">IF(LEFT(F56,15)="Наименование ус",F56,IF(LEFT(F56,15)="Наименование ра",F56,B55))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aca="false">IF(LEFT(F56,1)="П",F56,C55)</f>
        <v>Показатели, характеризующие объем государственной услуги, установленные в государственном задании</v>
      </c>
      <c r="D56" s="18" t="n">
        <f aca="false">IF(LEN(L56)&gt;0,L56,D55)</f>
        <v>1</v>
      </c>
      <c r="E56" s="18" t="n">
        <f aca="false">IF(LEN(O56)&gt;0,O56,E55)</f>
        <v>1</v>
      </c>
      <c r="F56" s="25" t="s">
        <v>61</v>
      </c>
      <c r="G56" s="19" t="s">
        <v>62</v>
      </c>
      <c r="H56" s="21" t="s">
        <v>63</v>
      </c>
      <c r="I56" s="29" t="n">
        <v>156</v>
      </c>
      <c r="J56" s="29" t="n">
        <v>156</v>
      </c>
      <c r="K56" s="23" t="n">
        <f aca="false">J56/I56</f>
        <v>1</v>
      </c>
      <c r="L56" s="23"/>
      <c r="M56" s="21"/>
      <c r="N56" s="19" t="s">
        <v>31</v>
      </c>
      <c r="O56" s="23"/>
    </row>
    <row r="57" customFormat="false" ht="79.5" hidden="false" customHeight="true" outlineLevel="0" collapsed="false">
      <c r="A57" s="17" t="str">
        <f aca="false">IF(LEFT(F57,15)="Наименование уч",F57,A56)</f>
        <v>Наименование учреждения: краевое государственное автономное учреждение «Редакция газеты «Присаянье»</v>
      </c>
      <c r="B57" s="17" t="str">
        <f aca="false">IF(LEFT(F57,15)="Наименование ус",F57,IF(LEFT(F57,15)="Наименование ра",F57,B56))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aca="false">IF(LEFT(F57,1)="П",F57,C56)</f>
        <v>Показатели, характеризующие объем государственной услуги, установленные в государственном задании</v>
      </c>
      <c r="D57" s="18" t="n">
        <f aca="false">IF(LEN(L57)&gt;0,L57,D56)</f>
        <v>1</v>
      </c>
      <c r="E57" s="18" t="n">
        <f aca="false">IF(LEN(O57)&gt;0,O57,E56)</f>
        <v>1</v>
      </c>
      <c r="F57" s="25" t="s">
        <v>64</v>
      </c>
      <c r="G57" s="19" t="s">
        <v>65</v>
      </c>
      <c r="H57" s="21" t="s">
        <v>66</v>
      </c>
      <c r="I57" s="21" t="n">
        <v>115.4</v>
      </c>
      <c r="J57" s="21" t="n">
        <v>115.4</v>
      </c>
      <c r="K57" s="23" t="n">
        <f aca="false">J57/I57</f>
        <v>1</v>
      </c>
      <c r="L57" s="23"/>
      <c r="M57" s="21"/>
      <c r="N57" s="19" t="s">
        <v>31</v>
      </c>
      <c r="O57" s="23"/>
    </row>
    <row r="58" customFormat="false" ht="79.5" hidden="false" customHeight="true" outlineLevel="0" collapsed="false">
      <c r="A58" s="17" t="str">
        <f aca="false">IF(LEFT(F58,15)="Наименование уч",F58,A57)</f>
        <v>Наименование учреждения: краевое государственное автономное учреждение «Редакция газеты «Присаянье»</v>
      </c>
      <c r="B58" s="17" t="str">
        <f aca="false">IF(LEFT(F58,15)="Наименование ус",F58,IF(LEFT(F58,15)="Наименование ра",F58,B57))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aca="false">IF(LEFT(F58,1)="П",F58,C57)</f>
        <v>Показатели, характеризующие объем государственной услуги, установленные в государственном задании</v>
      </c>
      <c r="D58" s="18" t="n">
        <f aca="false">IF(LEN(L58)&gt;0,L58,D57)</f>
        <v>1</v>
      </c>
      <c r="E58" s="18" t="n">
        <f aca="false">IF(LEN(O58)&gt;0,O58,E57)</f>
        <v>1</v>
      </c>
      <c r="F58" s="32"/>
      <c r="G58" s="31"/>
      <c r="H58" s="32"/>
      <c r="I58" s="32"/>
      <c r="J58" s="32"/>
      <c r="K58" s="32"/>
      <c r="L58" s="32"/>
      <c r="M58" s="32"/>
      <c r="N58" s="32"/>
      <c r="O58" s="32"/>
    </row>
    <row r="59" customFormat="false" ht="76.5" hidden="false" customHeight="true" outlineLevel="0" collapsed="false">
      <c r="A59" s="17" t="str">
        <f aca="false">IF(LEFT(F59,15)="Наименование уч",F59,A58)</f>
        <v>Наименование учреждения: краевое государственное автономное учреждение «Редакция газеты «Сельская новь»</v>
      </c>
      <c r="B59" s="17" t="str">
        <f aca="false">IF(LEFT(F59,15)="Наименование ус",F59,IF(LEFT(F59,15)="Наименование ра",F59,B58))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aca="false">IF(LEFT(F59,1)="П",F59,C58)</f>
        <v>Показатели, характеризующие объем государственной услуги, установленные в государственном задании</v>
      </c>
      <c r="D59" s="18" t="n">
        <f aca="false">IF(LEN(L59)&gt;0,L59,D58)</f>
        <v>1</v>
      </c>
      <c r="E59" s="18" t="n">
        <f aca="false">IF(LEN(O59)&gt;0,O59,E58)</f>
        <v>1</v>
      </c>
      <c r="F59" s="19" t="s">
        <v>86</v>
      </c>
      <c r="G59" s="19"/>
      <c r="H59" s="19"/>
      <c r="I59" s="19"/>
      <c r="J59" s="19"/>
      <c r="K59" s="19"/>
      <c r="L59" s="19"/>
      <c r="M59" s="19"/>
      <c r="N59" s="19"/>
      <c r="O59" s="19"/>
    </row>
    <row r="60" customFormat="false" ht="79.5" hidden="false" customHeight="true" outlineLevel="0" collapsed="false">
      <c r="A60" s="17" t="str">
        <f aca="false">IF(LEFT(F60,15)="Наименование уч",F60,A59)</f>
        <v>Наименование учреждения: краевое государственное автономное учреждение «Редакция газеты «Сельская новь»</v>
      </c>
      <c r="B60" s="17" t="str">
        <f aca="false">IF(LEFT(F60,15)="Наименование ус",F60,IF(LEFT(F60,15)="Наименование ра",F60,B59))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aca="false">IF(LEFT(F60,1)="П",F60,C59)</f>
        <v>Показатели, характеризующие объем государственной услуги, установленные в государственном задании</v>
      </c>
      <c r="D60" s="18" t="n">
        <f aca="false">IF(LEN(L60)&gt;0,L60,D59)</f>
        <v>1</v>
      </c>
      <c r="E60" s="18" t="n">
        <f aca="false">IF(LEN(O60)&gt;0,O60,E59)</f>
        <v>1</v>
      </c>
      <c r="F60" s="19" t="s">
        <v>16</v>
      </c>
      <c r="G60" s="19"/>
      <c r="H60" s="19"/>
      <c r="I60" s="19"/>
      <c r="J60" s="19"/>
      <c r="K60" s="19"/>
      <c r="L60" s="19"/>
      <c r="M60" s="19"/>
      <c r="N60" s="19"/>
      <c r="O60" s="19"/>
    </row>
    <row r="61" customFormat="false" ht="73.5" hidden="false" customHeight="true" outlineLevel="0" collapsed="false">
      <c r="A61" s="17" t="str">
        <f aca="false">IF(LEFT(F61,15)="Наименование уч",F61,A60)</f>
        <v>Наименование учреждения: краевое государственное автономное учреждение «Редакция газеты «Сельская новь»</v>
      </c>
      <c r="B61" s="17" t="str">
        <f aca="false">IF(LEFT(F61,15)="Наименование ус",F61,IF(LEFT(F61,15)="Наименование ра",F61,B60))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aca="false">IF(LEFT(F61,1)="П",F61,C60)</f>
        <v>Показатели, характеризующие качество государственной услуги, установленные в государственном задании</v>
      </c>
      <c r="D61" s="18" t="str">
        <f aca="false">IF(LEN(L61)&gt;0,L61,D60)</f>
        <v>К1</v>
      </c>
      <c r="E61" s="18" t="n">
        <f aca="false">IF(LEN(O61)&gt;0,O61,E60)</f>
        <v>1</v>
      </c>
      <c r="F61" s="19" t="s">
        <v>17</v>
      </c>
      <c r="G61" s="19"/>
      <c r="H61" s="19"/>
      <c r="I61" s="19"/>
      <c r="J61" s="19"/>
      <c r="K61" s="19" t="s">
        <v>18</v>
      </c>
      <c r="L61" s="19" t="s">
        <v>19</v>
      </c>
      <c r="M61" s="19" t="s">
        <v>20</v>
      </c>
      <c r="N61" s="19"/>
      <c r="O61" s="19"/>
    </row>
    <row r="62" customFormat="false" ht="79.5" hidden="false" customHeight="true" outlineLevel="0" collapsed="false">
      <c r="A62" s="17" t="str">
        <f aca="false">IF(LEFT(F62,15)="Наименование уч",F62,A61)</f>
        <v>Наименование учреждения: краевое государственное автономное учреждение «Редакция газеты «Сельская новь»</v>
      </c>
      <c r="B62" s="17" t="str">
        <f aca="false">IF(LEFT(F62,15)="Наименование ус",F62,IF(LEFT(F62,15)="Наименование ра",F62,B61))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aca="false">IF(LEFT(F62,1)="П",F62,C61)</f>
        <v>Показатели, характеризующие качество государственной услуги, установленные в государственном задании</v>
      </c>
      <c r="D62" s="18" t="n">
        <f aca="false">IF(LEN(L62)&gt;0,L62,D61)</f>
        <v>1.69166666666667</v>
      </c>
      <c r="E62" s="18" t="n">
        <f aca="false">IF(LEN(O62)&gt;0,O62,E61)</f>
        <v>1.34583333333333</v>
      </c>
      <c r="F62" s="21" t="s">
        <v>21</v>
      </c>
      <c r="G62" s="19" t="s">
        <v>22</v>
      </c>
      <c r="H62" s="21" t="s">
        <v>23</v>
      </c>
      <c r="I62" s="21" t="s">
        <v>24</v>
      </c>
      <c r="J62" s="21" t="n">
        <v>43</v>
      </c>
      <c r="K62" s="22" t="n">
        <f aca="false">J62/20</f>
        <v>2.15</v>
      </c>
      <c r="L62" s="23" t="n">
        <f aca="false">(K62+K63+K64+K65+K66+K67)/6</f>
        <v>1.69166666666667</v>
      </c>
      <c r="M62" s="19" t="s">
        <v>25</v>
      </c>
      <c r="N62" s="19" t="s">
        <v>26</v>
      </c>
      <c r="O62" s="23" t="n">
        <f aca="false">(L62+L70)/2</f>
        <v>1.34583333333333</v>
      </c>
    </row>
    <row r="63" customFormat="false" ht="79.5" hidden="false" customHeight="true" outlineLevel="0" collapsed="false">
      <c r="A63" s="17" t="str">
        <f aca="false">IF(LEFT(F63,15)="Наименование уч",F63,A62)</f>
        <v>Наименование учреждения: краевое государственное автономное учреждение «Редакция газеты «Сельская новь»</v>
      </c>
      <c r="B63" s="17" t="str">
        <f aca="false">IF(LEFT(F63,15)="Наименование ус",F63,IF(LEFT(F63,15)="Наименование ра",F63,B62))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aca="false">IF(LEFT(F63,1)="П",F63,C62)</f>
        <v>Показатели, характеризующие качество государственной услуги, установленные в государственном задании</v>
      </c>
      <c r="D63" s="18" t="n">
        <f aca="false">IF(LEN(L63)&gt;0,L63,D62)</f>
        <v>1.69166666666667</v>
      </c>
      <c r="E63" s="18" t="n">
        <f aca="false">IF(LEN(O63)&gt;0,O63,E62)</f>
        <v>1.34583333333333</v>
      </c>
      <c r="F63" s="21" t="s">
        <v>27</v>
      </c>
      <c r="G63" s="19" t="s">
        <v>87</v>
      </c>
      <c r="H63" s="21" t="s">
        <v>29</v>
      </c>
      <c r="I63" s="21" t="s">
        <v>88</v>
      </c>
      <c r="J63" s="24" t="n">
        <v>5300</v>
      </c>
      <c r="K63" s="22" t="n">
        <f aca="false">J63/5300</f>
        <v>1</v>
      </c>
      <c r="L63" s="23"/>
      <c r="M63" s="19"/>
      <c r="N63" s="19" t="s">
        <v>31</v>
      </c>
      <c r="O63" s="23"/>
    </row>
    <row r="64" customFormat="false" ht="79.5" hidden="false" customHeight="true" outlineLevel="0" collapsed="false">
      <c r="A64" s="17" t="str">
        <f aca="false">IF(LEFT(F64,15)="Наименование уч",F64,A63)</f>
        <v>Наименование учреждения: краевое государственное автономное учреждение «Редакция газеты «Сельская новь»</v>
      </c>
      <c r="B64" s="17" t="str">
        <f aca="false">IF(LEFT(F64,15)="Наименование ус",F64,IF(LEFT(F64,15)="Наименование ра",F64,B63))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aca="false">IF(LEFT(F64,1)="П",F64,C63)</f>
        <v>Показатели, характеризующие качество государственной услуги, установленные в государственном задании</v>
      </c>
      <c r="D64" s="18" t="n">
        <f aca="false">IF(LEN(L64)&gt;0,L64,D63)</f>
        <v>1.69166666666667</v>
      </c>
      <c r="E64" s="18" t="n">
        <f aca="false">IF(LEN(O64)&gt;0,O64,E63)</f>
        <v>1.34583333333333</v>
      </c>
      <c r="F64" s="21" t="s">
        <v>32</v>
      </c>
      <c r="G64" s="19" t="s">
        <v>89</v>
      </c>
      <c r="H64" s="19" t="s">
        <v>34</v>
      </c>
      <c r="I64" s="21" t="s">
        <v>35</v>
      </c>
      <c r="J64" s="21" t="n">
        <v>1</v>
      </c>
      <c r="K64" s="22" t="n">
        <f aca="false">J64/1</f>
        <v>1</v>
      </c>
      <c r="L64" s="23"/>
      <c r="M64" s="19"/>
      <c r="N64" s="19" t="s">
        <v>31</v>
      </c>
      <c r="O64" s="23"/>
    </row>
    <row r="65" customFormat="false" ht="79.5" hidden="false" customHeight="true" outlineLevel="0" collapsed="false">
      <c r="A65" s="17" t="str">
        <f aca="false">IF(LEFT(F65,15)="Наименование уч",F65,A64)</f>
        <v>Наименование учреждения: краевое государственное автономное учреждение «Редакция газеты «Сельская новь»</v>
      </c>
      <c r="B65" s="17" t="str">
        <f aca="false">IF(LEFT(F65,15)="Наименование ус",F65,IF(LEFT(F65,15)="Наименование ра",F65,B64))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aca="false">IF(LEFT(F65,1)="П",F65,C64)</f>
        <v>Показатели, характеризующие качество государственной услуги, установленные в государственном задании</v>
      </c>
      <c r="D65" s="18" t="n">
        <f aca="false">IF(LEN(L65)&gt;0,L65,D64)</f>
        <v>1.69166666666667</v>
      </c>
      <c r="E65" s="18" t="n">
        <f aca="false">IF(LEN(O65)&gt;0,O65,E64)</f>
        <v>1.34583333333333</v>
      </c>
      <c r="F65" s="21" t="s">
        <v>36</v>
      </c>
      <c r="G65" s="19" t="s">
        <v>90</v>
      </c>
      <c r="H65" s="19" t="s">
        <v>38</v>
      </c>
      <c r="I65" s="21" t="s">
        <v>35</v>
      </c>
      <c r="J65" s="21" t="n">
        <v>1</v>
      </c>
      <c r="K65" s="22" t="n">
        <f aca="false">1/1</f>
        <v>1</v>
      </c>
      <c r="L65" s="23"/>
      <c r="M65" s="19"/>
      <c r="N65" s="19" t="s">
        <v>31</v>
      </c>
      <c r="O65" s="23"/>
    </row>
    <row r="66" customFormat="false" ht="79.5" hidden="false" customHeight="true" outlineLevel="0" collapsed="false">
      <c r="A66" s="17" t="str">
        <f aca="false">IF(LEFT(F66,15)="Наименование уч",F66,A65)</f>
        <v>Наименование учреждения: краевое государственное автономное учреждение «Редакция газеты «Сельская новь»</v>
      </c>
      <c r="B66" s="17" t="str">
        <f aca="false">IF(LEFT(F66,15)="Наименование ус",F66,IF(LEFT(F66,15)="Наименование ра",F66,B65))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aca="false">IF(LEFT(F66,1)="П",F66,C65)</f>
        <v>Показатели, характеризующие качество государственной услуги, установленные в государственном задании</v>
      </c>
      <c r="D66" s="18" t="n">
        <f aca="false">IF(LEN(L66)&gt;0,L66,D65)</f>
        <v>1.69166666666667</v>
      </c>
      <c r="E66" s="18" t="n">
        <f aca="false">IF(LEN(O66)&gt;0,O66,E65)</f>
        <v>1.34583333333333</v>
      </c>
      <c r="F66" s="21" t="s">
        <v>39</v>
      </c>
      <c r="G66" s="19" t="s">
        <v>91</v>
      </c>
      <c r="H66" s="19" t="s">
        <v>41</v>
      </c>
      <c r="I66" s="21" t="s">
        <v>92</v>
      </c>
      <c r="J66" s="21" t="n">
        <v>262</v>
      </c>
      <c r="K66" s="22" t="n">
        <f aca="false">J66/262</f>
        <v>1</v>
      </c>
      <c r="L66" s="23"/>
      <c r="M66" s="19"/>
      <c r="N66" s="19" t="s">
        <v>31</v>
      </c>
      <c r="O66" s="23"/>
    </row>
    <row r="67" customFormat="false" ht="79.5" hidden="false" customHeight="true" outlineLevel="0" collapsed="false">
      <c r="A67" s="17" t="str">
        <f aca="false">IF(LEFT(F67,15)="Наименование уч",F67,A66)</f>
        <v>Наименование учреждения: краевое государственное автономное учреждение «Редакция газеты «Сельская новь»</v>
      </c>
      <c r="B67" s="17" t="str">
        <f aca="false">IF(LEFT(F67,15)="Наименование ус",F67,IF(LEFT(F67,15)="Наименование ра",F67,B66))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aca="false">IF(LEFT(F67,1)="П",F67,C66)</f>
        <v>Показатели, характеризующие качество государственной услуги, установленные в государственном задании</v>
      </c>
      <c r="D67" s="18" t="n">
        <f aca="false">IF(LEN(L67)&gt;0,L67,D66)</f>
        <v>1.69166666666667</v>
      </c>
      <c r="E67" s="18" t="n">
        <f aca="false">IF(LEN(O67)&gt;0,O67,E66)</f>
        <v>1.34583333333333</v>
      </c>
      <c r="F67" s="21" t="s">
        <v>43</v>
      </c>
      <c r="G67" s="19" t="s">
        <v>44</v>
      </c>
      <c r="H67" s="21" t="s">
        <v>45</v>
      </c>
      <c r="I67" s="21" t="s">
        <v>35</v>
      </c>
      <c r="J67" s="21" t="n">
        <v>4</v>
      </c>
      <c r="K67" s="22" t="n">
        <f aca="false">J67/1</f>
        <v>4</v>
      </c>
      <c r="L67" s="23"/>
      <c r="M67" s="19" t="s">
        <v>46</v>
      </c>
      <c r="N67" s="19" t="s">
        <v>26</v>
      </c>
      <c r="O67" s="23"/>
    </row>
    <row r="68" customFormat="false" ht="73.5" hidden="false" customHeight="true" outlineLevel="0" collapsed="false">
      <c r="A68" s="17" t="str">
        <f aca="false">IF(LEFT(F68,15)="Наименование уч",F68,A67)</f>
        <v>Наименование учреждения: краевое государственное автономное учреждение «Редакция газеты «Сельская новь»</v>
      </c>
      <c r="B68" s="17" t="str">
        <f aca="false">IF(LEFT(F68,15)="Наименование ус",F68,IF(LEFT(F68,15)="Наименование ра",F68,B67))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aca="false">IF(LEFT(F68,1)="П",F68,C67)</f>
        <v>Показатели, характеризующие объем государственной услуги, установленные в государственном задании</v>
      </c>
      <c r="D68" s="18" t="str">
        <f aca="false">IF(LEN(L68)&gt;0,L68,D67)</f>
        <v>К2</v>
      </c>
      <c r="E68" s="18" t="n">
        <f aca="false">IF(LEN(O68)&gt;0,O68,E67)</f>
        <v>1.34583333333333</v>
      </c>
      <c r="F68" s="19" t="s">
        <v>47</v>
      </c>
      <c r="G68" s="19"/>
      <c r="H68" s="19"/>
      <c r="I68" s="19"/>
      <c r="J68" s="19"/>
      <c r="K68" s="21" t="s">
        <v>48</v>
      </c>
      <c r="L68" s="21" t="s">
        <v>49</v>
      </c>
      <c r="M68" s="21" t="s">
        <v>20</v>
      </c>
      <c r="N68" s="21"/>
      <c r="O68" s="23"/>
    </row>
    <row r="69" customFormat="false" ht="79.5" hidden="false" customHeight="true" outlineLevel="0" collapsed="false">
      <c r="A69" s="17" t="str">
        <f aca="false">IF(LEFT(F69,15)="Наименование уч",F69,A68)</f>
        <v>Наименование учреждения: краевое государственное автономное учреждение «Редакция газеты «Сельская новь»</v>
      </c>
      <c r="B69" s="17" t="str">
        <f aca="false">IF(LEFT(F69,15)="Наименование ус",F69,IF(LEFT(F69,15)="Наименование ра",F69,B68))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aca="false">IF(LEFT(F69,1)="П",F69,C68)</f>
        <v>Показатели, характеризующие объем государственной услуги, установленные в государственном задании</v>
      </c>
      <c r="D69" s="18" t="str">
        <f aca="false">IF(LEN(L69)&gt;0,L69,D68)</f>
        <v>К2</v>
      </c>
      <c r="E69" s="18" t="n">
        <f aca="false">IF(LEN(O69)&gt;0,O69,E68)</f>
        <v>1.34583333333333</v>
      </c>
      <c r="F69" s="25" t="s">
        <v>21</v>
      </c>
      <c r="G69" s="19" t="s">
        <v>93</v>
      </c>
      <c r="H69" s="21"/>
      <c r="I69" s="21"/>
      <c r="J69" s="21"/>
      <c r="K69" s="21"/>
      <c r="L69" s="21"/>
      <c r="M69" s="21"/>
      <c r="N69" s="21"/>
      <c r="O69" s="23"/>
    </row>
    <row r="70" customFormat="false" ht="73.5" hidden="false" customHeight="true" outlineLevel="0" collapsed="false">
      <c r="A70" s="17" t="str">
        <f aca="false">IF(LEFT(F70,15)="Наименование уч",F70,A69)</f>
        <v>Наименование учреждения: краевое государственное автономное учреждение «Редакция газеты «Сельская новь»</v>
      </c>
      <c r="B70" s="17" t="str">
        <f aca="false">IF(LEFT(F70,15)="Наименование ус",F70,IF(LEFT(F70,15)="Наименование ра",F70,B69))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aca="false">IF(LEFT(F70,1)="П",F70,C69)</f>
        <v>Показатели, характеризующие объем государственной услуги, установленные в государственном задании</v>
      </c>
      <c r="D70" s="18" t="n">
        <f aca="false">IF(LEN(L70)&gt;0,L70,D69)</f>
        <v>1</v>
      </c>
      <c r="E70" s="18" t="n">
        <f aca="false">IF(LEN(O70)&gt;0,O70,E69)</f>
        <v>1.34583333333333</v>
      </c>
      <c r="F70" s="25" t="s">
        <v>51</v>
      </c>
      <c r="G70" s="19" t="s">
        <v>52</v>
      </c>
      <c r="H70" s="21" t="s">
        <v>53</v>
      </c>
      <c r="I70" s="26" t="n">
        <v>156</v>
      </c>
      <c r="J70" s="26" t="n">
        <v>156</v>
      </c>
      <c r="K70" s="22" t="n">
        <f aca="false">J70/I70</f>
        <v>1</v>
      </c>
      <c r="L70" s="23" t="n">
        <f aca="false">(K70+K71+K72+K73+K74)/5</f>
        <v>1</v>
      </c>
      <c r="M70" s="19"/>
      <c r="N70" s="19" t="s">
        <v>31</v>
      </c>
      <c r="O70" s="23"/>
    </row>
    <row r="71" customFormat="false" ht="79.5" hidden="false" customHeight="true" outlineLevel="0" collapsed="false">
      <c r="A71" s="17" t="str">
        <f aca="false">IF(LEFT(F71,15)="Наименование уч",F71,A70)</f>
        <v>Наименование учреждения: краевое государственное автономное учреждение «Редакция газеты «Сельская новь»</v>
      </c>
      <c r="B71" s="17" t="str">
        <f aca="false">IF(LEFT(F71,15)="Наименование ус",F71,IF(LEFT(F71,15)="Наименование ра",F71,B70))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aca="false">IF(LEFT(F71,1)="П",F71,C70)</f>
        <v>Показатели, характеризующие объем государственной услуги, установленные в государственном задании</v>
      </c>
      <c r="D71" s="18" t="n">
        <f aca="false">IF(LEN(L71)&gt;0,L71,D70)</f>
        <v>1</v>
      </c>
      <c r="E71" s="18" t="n">
        <f aca="false">IF(LEN(O71)&gt;0,O71,E70)</f>
        <v>1.34583333333333</v>
      </c>
      <c r="F71" s="25" t="s">
        <v>54</v>
      </c>
      <c r="G71" s="19" t="s">
        <v>55</v>
      </c>
      <c r="H71" s="21" t="s">
        <v>56</v>
      </c>
      <c r="I71" s="27" t="n">
        <v>11175.32</v>
      </c>
      <c r="J71" s="27" t="n">
        <v>11175.32</v>
      </c>
      <c r="K71" s="22" t="n">
        <f aca="false">J71/I71</f>
        <v>1</v>
      </c>
      <c r="L71" s="23"/>
      <c r="M71" s="19"/>
      <c r="N71" s="19" t="s">
        <v>77</v>
      </c>
      <c r="O71" s="23"/>
    </row>
    <row r="72" customFormat="false" ht="79.5" hidden="false" customHeight="true" outlineLevel="0" collapsed="false">
      <c r="A72" s="17" t="str">
        <f aca="false">IF(LEFT(F72,15)="Наименование уч",F72,A71)</f>
        <v>Наименование учреждения: краевое государственное автономное учреждение «Редакция газеты «Сельская новь»</v>
      </c>
      <c r="B72" s="17" t="str">
        <f aca="false">IF(LEFT(F72,15)="Наименование ус",F72,IF(LEFT(F72,15)="Наименование ра",F72,B71))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aca="false">IF(LEFT(F72,1)="П",F72,C71)</f>
        <v>Показатели, характеризующие объем государственной услуги, установленные в государственном задании</v>
      </c>
      <c r="D72" s="18" t="n">
        <f aca="false">IF(LEN(L72)&gt;0,L72,D71)</f>
        <v>1</v>
      </c>
      <c r="E72" s="18" t="n">
        <f aca="false">IF(LEN(O72)&gt;0,O72,E71)</f>
        <v>1.34583333333333</v>
      </c>
      <c r="F72" s="25" t="s">
        <v>58</v>
      </c>
      <c r="G72" s="19" t="s">
        <v>59</v>
      </c>
      <c r="H72" s="21" t="s">
        <v>60</v>
      </c>
      <c r="I72" s="28" t="n">
        <v>1743.35</v>
      </c>
      <c r="J72" s="28" t="n">
        <v>1743.35</v>
      </c>
      <c r="K72" s="22" t="n">
        <f aca="false">J72/I72</f>
        <v>1</v>
      </c>
      <c r="L72" s="23"/>
      <c r="M72" s="19"/>
      <c r="N72" s="19" t="s">
        <v>77</v>
      </c>
      <c r="O72" s="23"/>
    </row>
    <row r="73" customFormat="false" ht="79.5" hidden="false" customHeight="true" outlineLevel="0" collapsed="false">
      <c r="A73" s="17" t="str">
        <f aca="false">IF(LEFT(F73,15)="Наименование уч",F73,A72)</f>
        <v>Наименование учреждения: краевое государственное автономное учреждение «Редакция газеты «Сельская новь»</v>
      </c>
      <c r="B73" s="17" t="str">
        <f aca="false">IF(LEFT(F73,15)="Наименование ус",F73,IF(LEFT(F73,15)="Наименование ра",F73,B72))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aca="false">IF(LEFT(F73,1)="П",F73,C72)</f>
        <v>Показатели, характеризующие объем государственной услуги, установленные в государственном задании</v>
      </c>
      <c r="D73" s="18" t="n">
        <f aca="false">IF(LEN(L73)&gt;0,L73,D72)</f>
        <v>1</v>
      </c>
      <c r="E73" s="18" t="n">
        <f aca="false">IF(LEN(O73)&gt;0,O73,E72)</f>
        <v>1.34583333333333</v>
      </c>
      <c r="F73" s="25" t="s">
        <v>61</v>
      </c>
      <c r="G73" s="19" t="s">
        <v>62</v>
      </c>
      <c r="H73" s="21" t="s">
        <v>63</v>
      </c>
      <c r="I73" s="29" t="n">
        <v>208</v>
      </c>
      <c r="J73" s="29" t="n">
        <v>208</v>
      </c>
      <c r="K73" s="22" t="n">
        <f aca="false">J73/I73</f>
        <v>1</v>
      </c>
      <c r="L73" s="23"/>
      <c r="M73" s="19"/>
      <c r="N73" s="19" t="s">
        <v>31</v>
      </c>
      <c r="O73" s="23"/>
    </row>
    <row r="74" customFormat="false" ht="79.5" hidden="false" customHeight="true" outlineLevel="0" collapsed="false">
      <c r="A74" s="17" t="str">
        <f aca="false">IF(LEFT(F74,15)="Наименование уч",F74,A73)</f>
        <v>Наименование учреждения: краевое государственное автономное учреждение «Редакция газеты «Сельская новь»</v>
      </c>
      <c r="B74" s="17" t="str">
        <f aca="false">IF(LEFT(F74,15)="Наименование ус",F74,IF(LEFT(F74,15)="Наименование ра",F74,B73))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aca="false">IF(LEFT(F74,1)="П",F74,C73)</f>
        <v>Показатели, характеризующие объем государственной услуги, установленные в государственном задании</v>
      </c>
      <c r="D74" s="18" t="n">
        <f aca="false">IF(LEN(L74)&gt;0,L74,D73)</f>
        <v>1</v>
      </c>
      <c r="E74" s="18" t="n">
        <f aca="false">IF(LEN(O74)&gt;0,O74,E73)</f>
        <v>1.34583333333333</v>
      </c>
      <c r="F74" s="25" t="s">
        <v>64</v>
      </c>
      <c r="G74" s="19" t="s">
        <v>65</v>
      </c>
      <c r="H74" s="21" t="s">
        <v>66</v>
      </c>
      <c r="I74" s="21" t="n">
        <v>275.6</v>
      </c>
      <c r="J74" s="21" t="n">
        <v>275.6</v>
      </c>
      <c r="K74" s="22" t="n">
        <f aca="false">J74/I74</f>
        <v>1</v>
      </c>
      <c r="L74" s="23"/>
      <c r="M74" s="19"/>
      <c r="N74" s="19" t="s">
        <v>31</v>
      </c>
      <c r="O74" s="23"/>
    </row>
    <row r="75" customFormat="false" ht="79.5" hidden="false" customHeight="true" outlineLevel="0" collapsed="false">
      <c r="A75" s="17" t="str">
        <f aca="false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aca="false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aca="false">IF(LEFT(F75,1)="П",F75,C74)</f>
        <v>Показатели, характеризующие объем государственной услуги, установленные в государственном задании</v>
      </c>
      <c r="D75" s="18" t="n">
        <f aca="false">IF(LEN(L75)&gt;0,L75,D74)</f>
        <v>1</v>
      </c>
      <c r="E75" s="18" t="n">
        <f aca="false">IF(LEN(O75)&gt;0,O75,E74)</f>
        <v>1.34583333333333</v>
      </c>
      <c r="F75" s="32"/>
      <c r="G75" s="31"/>
      <c r="H75" s="32"/>
      <c r="I75" s="32"/>
      <c r="J75" s="32"/>
      <c r="K75" s="32"/>
      <c r="L75" s="32"/>
      <c r="M75" s="32"/>
      <c r="N75" s="32"/>
      <c r="O75" s="32"/>
    </row>
    <row r="76" customFormat="false" ht="79.5" hidden="false" customHeight="true" outlineLevel="0" collapsed="false">
      <c r="A76" s="17" t="str">
        <f aca="false">IF(LEFT(F76,15)="Наименование уч",F76,A75)</f>
        <v>Наименование учреждения: краевое государственное автономное учреждение «Редакция газеты «Пригород»</v>
      </c>
      <c r="B76" s="17" t="str">
        <f aca="false">IF(LEFT(F76,15)="Наименование ус",F76,IF(LEFT(F76,15)="Наименование ра",F76,B75))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aca="false">IF(LEFT(F76,1)="П",F76,C75)</f>
        <v>Показатели, характеризующие объем государственной услуги, установленные в государственном задании</v>
      </c>
      <c r="D76" s="18" t="n">
        <f aca="false">IF(LEN(L76)&gt;0,L76,D75)</f>
        <v>1</v>
      </c>
      <c r="E76" s="18" t="n">
        <f aca="false">IF(LEN(O76)&gt;0,O76,E75)</f>
        <v>1.34583333333333</v>
      </c>
      <c r="F76" s="19" t="s">
        <v>94</v>
      </c>
      <c r="G76" s="19"/>
      <c r="H76" s="19"/>
      <c r="I76" s="19"/>
      <c r="J76" s="19"/>
      <c r="K76" s="19"/>
      <c r="L76" s="19"/>
      <c r="M76" s="19"/>
      <c r="N76" s="19"/>
      <c r="O76" s="19"/>
    </row>
    <row r="77" customFormat="false" ht="73.5" hidden="false" customHeight="true" outlineLevel="0" collapsed="false">
      <c r="A77" s="17" t="str">
        <f aca="false">IF(LEFT(F77,15)="Наименование уч",F77,A76)</f>
        <v>Наименование учреждения: краевое государственное автономное учреждение «Редакция газеты «Пригород»</v>
      </c>
      <c r="B77" s="17" t="str">
        <f aca="false">IF(LEFT(F77,15)="Наименование ус",F77,IF(LEFT(F77,15)="Наименование ра",F77,B76))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aca="false">IF(LEFT(F77,1)="П",F77,C76)</f>
        <v>Показатели, характеризующие объем государственной услуги, установленные в государственном задании</v>
      </c>
      <c r="D77" s="18" t="n">
        <f aca="false">IF(LEN(L77)&gt;0,L77,D76)</f>
        <v>1</v>
      </c>
      <c r="E77" s="18" t="n">
        <f aca="false">IF(LEN(O77)&gt;0,O77,E76)</f>
        <v>1.34583333333333</v>
      </c>
      <c r="F77" s="19" t="s">
        <v>16</v>
      </c>
      <c r="G77" s="19"/>
      <c r="H77" s="19"/>
      <c r="I77" s="19"/>
      <c r="J77" s="19"/>
      <c r="K77" s="19"/>
      <c r="L77" s="19"/>
      <c r="M77" s="19"/>
      <c r="N77" s="19"/>
      <c r="O77" s="19"/>
    </row>
    <row r="78" customFormat="false" ht="79.5" hidden="false" customHeight="true" outlineLevel="0" collapsed="false">
      <c r="A78" s="17" t="str">
        <f aca="false">IF(LEFT(F78,15)="Наименование уч",F78,A77)</f>
        <v>Наименование учреждения: краевое государственное автономное учреждение «Редакция газеты «Пригород»</v>
      </c>
      <c r="B78" s="17" t="str">
        <f aca="false">IF(LEFT(F78,15)="Наименование ус",F78,IF(LEFT(F78,15)="Наименование ра",F78,B77))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aca="false">IF(LEFT(F78,1)="П",F78,C77)</f>
        <v>Показатели, характеризующие качество государственной услуги, установленные в государственном задании</v>
      </c>
      <c r="D78" s="18" t="str">
        <f aca="false">IF(LEN(L78)&gt;0,L78,D77)</f>
        <v>К1</v>
      </c>
      <c r="E78" s="18" t="n">
        <f aca="false">IF(LEN(O78)&gt;0,O78,E77)</f>
        <v>1.34583333333333</v>
      </c>
      <c r="F78" s="19" t="s">
        <v>17</v>
      </c>
      <c r="G78" s="19"/>
      <c r="H78" s="19"/>
      <c r="I78" s="19"/>
      <c r="J78" s="19"/>
      <c r="K78" s="19" t="s">
        <v>18</v>
      </c>
      <c r="L78" s="19" t="s">
        <v>19</v>
      </c>
      <c r="M78" s="19" t="s">
        <v>20</v>
      </c>
      <c r="N78" s="19"/>
      <c r="O78" s="19"/>
    </row>
    <row r="79" customFormat="false" ht="76.5" hidden="false" customHeight="true" outlineLevel="0" collapsed="false">
      <c r="A79" s="17" t="str">
        <f aca="false">IF(LEFT(F79,15)="Наименование уч",F79,A78)</f>
        <v>Наименование учреждения: краевое государственное автономное учреждение «Редакция газеты «Пригород»</v>
      </c>
      <c r="B79" s="17" t="str">
        <f aca="false">IF(LEFT(F79,15)="Наименование ус",F79,IF(LEFT(F79,15)="Наименование ра",F79,B78))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aca="false">IF(LEFT(F79,1)="П",F79,C78)</f>
        <v>Показатели, характеризующие качество государственной услуги, установленные в государственном задании</v>
      </c>
      <c r="D79" s="18" t="n">
        <f aca="false">IF(LEN(L79)&gt;0,L79,D78)</f>
        <v>1.71666666666667</v>
      </c>
      <c r="E79" s="18" t="n">
        <f aca="false">IF(LEN(O79)&gt;0,O79,E78)</f>
        <v>1.37692307692308</v>
      </c>
      <c r="F79" s="21" t="s">
        <v>21</v>
      </c>
      <c r="G79" s="19" t="s">
        <v>22</v>
      </c>
      <c r="H79" s="21" t="s">
        <v>23</v>
      </c>
      <c r="I79" s="21" t="s">
        <v>24</v>
      </c>
      <c r="J79" s="21" t="n">
        <v>46</v>
      </c>
      <c r="K79" s="22" t="n">
        <f aca="false">J79/20</f>
        <v>2.3</v>
      </c>
      <c r="L79" s="23" t="n">
        <f aca="false">(K79+K80+K81+K82+K83+K84)/6</f>
        <v>1.71666666666667</v>
      </c>
      <c r="M79" s="19" t="s">
        <v>25</v>
      </c>
      <c r="N79" s="19" t="s">
        <v>26</v>
      </c>
      <c r="O79" s="23" t="n">
        <f aca="false">(L79+L87)/2</f>
        <v>1.37692307692308</v>
      </c>
    </row>
    <row r="80" customFormat="false" ht="79.5" hidden="false" customHeight="true" outlineLevel="0" collapsed="false">
      <c r="A80" s="17" t="str">
        <f aca="false">IF(LEFT(F80,15)="Наименование уч",F80,A79)</f>
        <v>Наименование учреждения: краевое государственное автономное учреждение «Редакция газеты «Пригород»</v>
      </c>
      <c r="B80" s="17" t="str">
        <f aca="false">IF(LEFT(F80,15)="Наименование ус",F80,IF(LEFT(F80,15)="Наименование ра",F80,B79))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aca="false">IF(LEFT(F80,1)="П",F80,C79)</f>
        <v>Показатели, характеризующие качество государственной услуги, установленные в государственном задании</v>
      </c>
      <c r="D80" s="18" t="n">
        <f aca="false">IF(LEN(L80)&gt;0,L80,D79)</f>
        <v>1.71666666666667</v>
      </c>
      <c r="E80" s="18" t="n">
        <f aca="false">IF(LEN(O80)&gt;0,O80,E79)</f>
        <v>1.37692307692308</v>
      </c>
      <c r="F80" s="21" t="s">
        <v>27</v>
      </c>
      <c r="G80" s="19" t="s">
        <v>95</v>
      </c>
      <c r="H80" s="21" t="s">
        <v>29</v>
      </c>
      <c r="I80" s="21" t="s">
        <v>96</v>
      </c>
      <c r="J80" s="24" t="n">
        <v>4000</v>
      </c>
      <c r="K80" s="22" t="n">
        <f aca="false">J80/4000</f>
        <v>1</v>
      </c>
      <c r="L80" s="23"/>
      <c r="M80" s="21"/>
      <c r="N80" s="19" t="s">
        <v>31</v>
      </c>
      <c r="O80" s="23"/>
    </row>
    <row r="81" customFormat="false" ht="79.5" hidden="false" customHeight="true" outlineLevel="0" collapsed="false">
      <c r="A81" s="17" t="str">
        <f aca="false">IF(LEFT(F81,15)="Наименование уч",F81,A80)</f>
        <v>Наименование учреждения: краевое государственное автономное учреждение «Редакция газеты «Пригород»</v>
      </c>
      <c r="B81" s="17" t="str">
        <f aca="false">IF(LEFT(F81,15)="Наименование ус",F81,IF(LEFT(F81,15)="Наименование ра",F81,B80))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aca="false">IF(LEFT(F81,1)="П",F81,C80)</f>
        <v>Показатели, характеризующие качество государственной услуги, установленные в государственном задании</v>
      </c>
      <c r="D81" s="18" t="n">
        <f aca="false">IF(LEN(L81)&gt;0,L81,D80)</f>
        <v>1.71666666666667</v>
      </c>
      <c r="E81" s="18" t="n">
        <f aca="false">IF(LEN(O81)&gt;0,O81,E80)</f>
        <v>1.37692307692308</v>
      </c>
      <c r="F81" s="21" t="s">
        <v>32</v>
      </c>
      <c r="G81" s="19" t="s">
        <v>97</v>
      </c>
      <c r="H81" s="19" t="s">
        <v>34</v>
      </c>
      <c r="I81" s="21" t="s">
        <v>35</v>
      </c>
      <c r="J81" s="21" t="n">
        <v>1</v>
      </c>
      <c r="K81" s="22" t="n">
        <f aca="false">J81/1</f>
        <v>1</v>
      </c>
      <c r="L81" s="23"/>
      <c r="M81" s="21"/>
      <c r="N81" s="19" t="s">
        <v>31</v>
      </c>
      <c r="O81" s="23"/>
    </row>
    <row r="82" customFormat="false" ht="79.5" hidden="false" customHeight="true" outlineLevel="0" collapsed="false">
      <c r="A82" s="17" t="str">
        <f aca="false">IF(LEFT(F82,15)="Наименование уч",F82,A81)</f>
        <v>Наименование учреждения: краевое государственное автономное учреждение «Редакция газеты «Пригород»</v>
      </c>
      <c r="B82" s="17" t="str">
        <f aca="false">IF(LEFT(F82,15)="Наименование ус",F82,IF(LEFT(F82,15)="Наименование ра",F82,B81))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aca="false">IF(LEFT(F82,1)="П",F82,C81)</f>
        <v>Показатели, характеризующие качество государственной услуги, установленные в государственном задании</v>
      </c>
      <c r="D82" s="18" t="n">
        <f aca="false">IF(LEN(L82)&gt;0,L82,D81)</f>
        <v>1.71666666666667</v>
      </c>
      <c r="E82" s="18" t="n">
        <f aca="false">IF(LEN(O82)&gt;0,O82,E81)</f>
        <v>1.37692307692308</v>
      </c>
      <c r="F82" s="21" t="s">
        <v>36</v>
      </c>
      <c r="G82" s="19" t="s">
        <v>98</v>
      </c>
      <c r="H82" s="19" t="s">
        <v>38</v>
      </c>
      <c r="I82" s="21" t="s">
        <v>35</v>
      </c>
      <c r="J82" s="21" t="n">
        <v>1</v>
      </c>
      <c r="K82" s="22" t="n">
        <f aca="false">J82/1</f>
        <v>1</v>
      </c>
      <c r="L82" s="23"/>
      <c r="M82" s="21"/>
      <c r="N82" s="19" t="s">
        <v>31</v>
      </c>
      <c r="O82" s="23"/>
    </row>
    <row r="83" customFormat="false" ht="79.5" hidden="false" customHeight="true" outlineLevel="0" collapsed="false">
      <c r="A83" s="17" t="str">
        <f aca="false">IF(LEFT(F83,15)="Наименование уч",F83,A82)</f>
        <v>Наименование учреждения: краевое государственное автономное учреждение «Редакция газеты «Пригород»</v>
      </c>
      <c r="B83" s="17" t="str">
        <f aca="false">IF(LEFT(F83,15)="Наименование ус",F83,IF(LEFT(F83,15)="Наименование ра",F83,B82))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aca="false">IF(LEFT(F83,1)="П",F83,C82)</f>
        <v>Показатели, характеризующие качество государственной услуги, установленные в государственном задании</v>
      </c>
      <c r="D83" s="18" t="n">
        <f aca="false">IF(LEN(L83)&gt;0,L83,D82)</f>
        <v>1.71666666666667</v>
      </c>
      <c r="E83" s="18" t="n">
        <f aca="false">IF(LEN(O83)&gt;0,O83,E82)</f>
        <v>1.37692307692308</v>
      </c>
      <c r="F83" s="21" t="s">
        <v>39</v>
      </c>
      <c r="G83" s="19" t="s">
        <v>99</v>
      </c>
      <c r="H83" s="19" t="s">
        <v>41</v>
      </c>
      <c r="I83" s="21" t="s">
        <v>100</v>
      </c>
      <c r="J83" s="21" t="n">
        <v>104</v>
      </c>
      <c r="K83" s="22" t="n">
        <f aca="false">J83/104</f>
        <v>1</v>
      </c>
      <c r="L83" s="23"/>
      <c r="M83" s="21"/>
      <c r="N83" s="19" t="s">
        <v>31</v>
      </c>
      <c r="O83" s="23"/>
    </row>
    <row r="84" customFormat="false" ht="76.5" hidden="false" customHeight="true" outlineLevel="0" collapsed="false">
      <c r="A84" s="17" t="str">
        <f aca="false">IF(LEFT(F84,15)="Наименование уч",F84,A83)</f>
        <v>Наименование учреждения: краевое государственное автономное учреждение «Редакция газеты «Пригород»</v>
      </c>
      <c r="B84" s="17" t="str">
        <f aca="false">IF(LEFT(F84,15)="Наименование ус",F84,IF(LEFT(F84,15)="Наименование ра",F84,B83))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aca="false">IF(LEFT(F84,1)="П",F84,C83)</f>
        <v>Показатели, характеризующие качество государственной услуги, установленные в государственном задании</v>
      </c>
      <c r="D84" s="18" t="n">
        <f aca="false">IF(LEN(L84)&gt;0,L84,D83)</f>
        <v>1.71666666666667</v>
      </c>
      <c r="E84" s="18" t="n">
        <f aca="false">IF(LEN(O84)&gt;0,O84,E83)</f>
        <v>1.37692307692308</v>
      </c>
      <c r="F84" s="21" t="s">
        <v>43</v>
      </c>
      <c r="G84" s="19" t="s">
        <v>44</v>
      </c>
      <c r="H84" s="21" t="s">
        <v>45</v>
      </c>
      <c r="I84" s="21" t="s">
        <v>35</v>
      </c>
      <c r="J84" s="21" t="n">
        <v>4</v>
      </c>
      <c r="K84" s="22" t="n">
        <f aca="false">4/1</f>
        <v>4</v>
      </c>
      <c r="L84" s="23"/>
      <c r="M84" s="19" t="s">
        <v>46</v>
      </c>
      <c r="N84" s="19" t="s">
        <v>26</v>
      </c>
      <c r="O84" s="23"/>
    </row>
    <row r="85" customFormat="false" ht="79.5" hidden="false" customHeight="true" outlineLevel="0" collapsed="false">
      <c r="A85" s="17" t="str">
        <f aca="false">IF(LEFT(F85,15)="Наименование уч",F85,A84)</f>
        <v>Наименование учреждения: краевое государственное автономное учреждение «Редакция газеты «Пригород»</v>
      </c>
      <c r="B85" s="17" t="str">
        <f aca="false">IF(LEFT(F85,15)="Наименование ус",F85,IF(LEFT(F85,15)="Наименование ра",F85,B84))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aca="false">IF(LEFT(F85,1)="П",F85,C84)</f>
        <v>Показатели, характеризующие объем государственной услуги, установленные в государственном задании</v>
      </c>
      <c r="D85" s="18" t="str">
        <f aca="false">IF(LEN(L85)&gt;0,L85,D84)</f>
        <v>К2</v>
      </c>
      <c r="E85" s="18" t="n">
        <f aca="false">IF(LEN(O85)&gt;0,O85,E84)</f>
        <v>1.37692307692308</v>
      </c>
      <c r="F85" s="19" t="s">
        <v>47</v>
      </c>
      <c r="G85" s="19"/>
      <c r="H85" s="19"/>
      <c r="I85" s="19"/>
      <c r="J85" s="19"/>
      <c r="K85" s="21" t="s">
        <v>48</v>
      </c>
      <c r="L85" s="21" t="s">
        <v>49</v>
      </c>
      <c r="M85" s="21" t="s">
        <v>20</v>
      </c>
      <c r="N85" s="21"/>
      <c r="O85" s="23"/>
    </row>
    <row r="86" customFormat="false" ht="72" hidden="false" customHeight="true" outlineLevel="0" collapsed="false">
      <c r="A86" s="17" t="str">
        <f aca="false">IF(LEFT(F86,15)="Наименование уч",F86,A85)</f>
        <v>Наименование учреждения: краевое государственное автономное учреждение «Редакция газеты «Пригород»</v>
      </c>
      <c r="B86" s="17" t="str">
        <f aca="false">IF(LEFT(F86,15)="Наименование ус",F86,IF(LEFT(F86,15)="Наименование ра",F86,B85))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aca="false">IF(LEFT(F86,1)="П",F86,C85)</f>
        <v>Показатели, характеризующие объем государственной услуги, установленные в государственном задании</v>
      </c>
      <c r="D86" s="18" t="str">
        <f aca="false">IF(LEN(L86)&gt;0,L86,D85)</f>
        <v>К2</v>
      </c>
      <c r="E86" s="18" t="n">
        <f aca="false">IF(LEN(O86)&gt;0,O86,E85)</f>
        <v>1.37692307692308</v>
      </c>
      <c r="F86" s="25" t="s">
        <v>21</v>
      </c>
      <c r="G86" s="19" t="s">
        <v>101</v>
      </c>
      <c r="H86" s="21"/>
      <c r="I86" s="21"/>
      <c r="J86" s="21"/>
      <c r="K86" s="21"/>
      <c r="L86" s="21"/>
      <c r="M86" s="21"/>
      <c r="N86" s="21"/>
      <c r="O86" s="23"/>
    </row>
    <row r="87" customFormat="false" ht="79.5" hidden="false" customHeight="true" outlineLevel="0" collapsed="false">
      <c r="A87" s="17" t="str">
        <f aca="false">IF(LEFT(F87,15)="Наименование уч",F87,A86)</f>
        <v>Наименование учреждения: краевое государственное автономное учреждение «Редакция газеты «Пригород»</v>
      </c>
      <c r="B87" s="17" t="str">
        <f aca="false">IF(LEFT(F87,15)="Наименование ус",F87,IF(LEFT(F87,15)="Наименование ра",F87,B86))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aca="false">IF(LEFT(F87,1)="П",F87,C86)</f>
        <v>Показатели, характеризующие объем государственной услуги, установленные в государственном задании</v>
      </c>
      <c r="D87" s="18" t="n">
        <f aca="false">IF(LEN(L87)&gt;0,L87,D86)</f>
        <v>1.03717948717949</v>
      </c>
      <c r="E87" s="18" t="n">
        <f aca="false">IF(LEN(O87)&gt;0,O87,E86)</f>
        <v>1.37692307692308</v>
      </c>
      <c r="F87" s="25" t="s">
        <v>51</v>
      </c>
      <c r="G87" s="19" t="s">
        <v>52</v>
      </c>
      <c r="H87" s="21" t="s">
        <v>53</v>
      </c>
      <c r="I87" s="26" t="n">
        <v>208</v>
      </c>
      <c r="J87" s="26" t="n">
        <v>208</v>
      </c>
      <c r="K87" s="22" t="n">
        <f aca="false">J87/I87</f>
        <v>1</v>
      </c>
      <c r="L87" s="23" t="n">
        <f aca="false">(K87+K88+K89+K90+K91)/5</f>
        <v>1.03717948717949</v>
      </c>
      <c r="M87" s="21"/>
      <c r="N87" s="19" t="s">
        <v>31</v>
      </c>
      <c r="O87" s="23"/>
    </row>
    <row r="88" customFormat="false" ht="79.5" hidden="false" customHeight="true" outlineLevel="0" collapsed="false">
      <c r="A88" s="17" t="str">
        <f aca="false">IF(LEFT(F88,15)="Наименование уч",F88,A87)</f>
        <v>Наименование учреждения: краевое государственное автономное учреждение «Редакция газеты «Пригород»</v>
      </c>
      <c r="B88" s="17" t="str">
        <f aca="false">IF(LEFT(F88,15)="Наименование ус",F88,IF(LEFT(F88,15)="Наименование ра",F88,B87))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aca="false">IF(LEFT(F88,1)="П",F88,C87)</f>
        <v>Показатели, характеризующие объем государственной услуги, установленные в государственном задании</v>
      </c>
      <c r="D88" s="18" t="n">
        <f aca="false">IF(LEN(L88)&gt;0,L88,D87)</f>
        <v>1.03717948717949</v>
      </c>
      <c r="E88" s="18" t="n">
        <f aca="false">IF(LEN(O88)&gt;0,O88,E87)</f>
        <v>1.37692307692308</v>
      </c>
      <c r="F88" s="25" t="s">
        <v>54</v>
      </c>
      <c r="G88" s="19" t="s">
        <v>55</v>
      </c>
      <c r="H88" s="21" t="s">
        <v>56</v>
      </c>
      <c r="I88" s="27" t="n">
        <v>7581.73</v>
      </c>
      <c r="J88" s="27" t="n">
        <v>7581.73</v>
      </c>
      <c r="K88" s="22" t="n">
        <f aca="false">J88/I88</f>
        <v>1</v>
      </c>
      <c r="L88" s="23"/>
      <c r="M88" s="21"/>
      <c r="N88" s="21" t="s">
        <v>77</v>
      </c>
      <c r="O88" s="23"/>
    </row>
    <row r="89" customFormat="false" ht="79.5" hidden="false" customHeight="true" outlineLevel="0" collapsed="false">
      <c r="A89" s="17" t="str">
        <f aca="false">IF(LEFT(F89,15)="Наименование уч",F89,A88)</f>
        <v>Наименование учреждения: краевое государственное автономное учреждение «Редакция газеты «Пригород»</v>
      </c>
      <c r="B89" s="17" t="str">
        <f aca="false">IF(LEFT(F89,15)="Наименование ус",F89,IF(LEFT(F89,15)="Наименование ра",F89,B88))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aca="false">IF(LEFT(F89,1)="П",F89,C88)</f>
        <v>Показатели, характеризующие объем государственной услуги, установленные в государственном задании</v>
      </c>
      <c r="D89" s="18" t="n">
        <f aca="false">IF(LEN(L89)&gt;0,L89,D88)</f>
        <v>1.03717948717949</v>
      </c>
      <c r="E89" s="18" t="n">
        <f aca="false">IF(LEN(O89)&gt;0,O89,E88)</f>
        <v>1.37692307692308</v>
      </c>
      <c r="F89" s="25" t="s">
        <v>58</v>
      </c>
      <c r="G89" s="19" t="s">
        <v>59</v>
      </c>
      <c r="H89" s="21" t="s">
        <v>60</v>
      </c>
      <c r="I89" s="28" t="n">
        <v>1577</v>
      </c>
      <c r="J89" s="28" t="n">
        <v>1577</v>
      </c>
      <c r="K89" s="22" t="n">
        <f aca="false">J89/I89</f>
        <v>1</v>
      </c>
      <c r="L89" s="23"/>
      <c r="M89" s="21"/>
      <c r="N89" s="21" t="s">
        <v>77</v>
      </c>
      <c r="O89" s="23"/>
    </row>
    <row r="90" customFormat="false" ht="79.5" hidden="false" customHeight="true" outlineLevel="0" collapsed="false">
      <c r="A90" s="17" t="str">
        <f aca="false">IF(LEFT(F90,15)="Наименование уч",F90,A89)</f>
        <v>Наименование учреждения: краевое государственное автономное учреждение «Редакция газеты «Пригород»</v>
      </c>
      <c r="B90" s="17" t="str">
        <f aca="false">IF(LEFT(F90,15)="Наименование ус",F90,IF(LEFT(F90,15)="Наименование ра",F90,B89))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aca="false">IF(LEFT(F90,1)="П",F90,C89)</f>
        <v>Показатели, характеризующие объем государственной услуги, установленные в государственном задании</v>
      </c>
      <c r="D90" s="18" t="n">
        <f aca="false">IF(LEN(L90)&gt;0,L90,D89)</f>
        <v>1.03717948717949</v>
      </c>
      <c r="E90" s="18" t="n">
        <f aca="false">IF(LEN(O90)&gt;0,O90,E89)</f>
        <v>1.37692307692308</v>
      </c>
      <c r="F90" s="25" t="s">
        <v>61</v>
      </c>
      <c r="G90" s="19" t="s">
        <v>62</v>
      </c>
      <c r="H90" s="21" t="s">
        <v>63</v>
      </c>
      <c r="I90" s="29" t="n">
        <v>312</v>
      </c>
      <c r="J90" s="29" t="n">
        <v>370</v>
      </c>
      <c r="K90" s="22" t="n">
        <f aca="false">J90/I90</f>
        <v>1.18589743589744</v>
      </c>
      <c r="L90" s="23"/>
      <c r="M90" s="19" t="s">
        <v>102</v>
      </c>
      <c r="N90" s="19" t="s">
        <v>31</v>
      </c>
      <c r="O90" s="23"/>
    </row>
    <row r="91" customFormat="false" ht="79.5" hidden="false" customHeight="true" outlineLevel="0" collapsed="false">
      <c r="A91" s="17" t="str">
        <f aca="false">IF(LEFT(F91,15)="Наименование уч",F91,A90)</f>
        <v>Наименование учреждения: краевое государственное автономное учреждение «Редакция газеты «Пригород»</v>
      </c>
      <c r="B91" s="17" t="str">
        <f aca="false">IF(LEFT(F91,15)="Наименование ус",F91,IF(LEFT(F91,15)="Наименование ра",F91,B90))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aca="false">IF(LEFT(F91,1)="П",F91,C90)</f>
        <v>Показатели, характеризующие объем государственной услуги, установленные в государственном задании</v>
      </c>
      <c r="D91" s="18" t="n">
        <f aca="false">IF(LEN(L91)&gt;0,L91,D90)</f>
        <v>1.03717948717949</v>
      </c>
      <c r="E91" s="18" t="n">
        <f aca="false">IF(LEN(O91)&gt;0,O91,E90)</f>
        <v>1.37692307692308</v>
      </c>
      <c r="F91" s="25" t="s">
        <v>64</v>
      </c>
      <c r="G91" s="19" t="s">
        <v>65</v>
      </c>
      <c r="H91" s="21" t="s">
        <v>66</v>
      </c>
      <c r="I91" s="21" t="n">
        <v>208</v>
      </c>
      <c r="J91" s="21" t="n">
        <v>208</v>
      </c>
      <c r="K91" s="22" t="n">
        <f aca="false">J91/I91</f>
        <v>1</v>
      </c>
      <c r="L91" s="23"/>
      <c r="M91" s="21"/>
      <c r="N91" s="19" t="s">
        <v>31</v>
      </c>
      <c r="O91" s="23"/>
    </row>
    <row r="92" customFormat="false" ht="79.5" hidden="false" customHeight="true" outlineLevel="0" collapsed="false">
      <c r="A92" s="17" t="str">
        <f aca="false">IF(LEFT(F92,15)="Наименование уч",F92,A91)</f>
        <v>Наименование учреждения: краевое государственное автономное учреждение «Редакция газеты «Пригород»</v>
      </c>
      <c r="B92" s="17" t="str">
        <f aca="false">IF(LEFT(F92,15)="Наименование ус",F92,IF(LEFT(F92,15)="Наименование ра",F92,B91))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aca="false">IF(LEFT(F92,1)="П",F92,C91)</f>
        <v>Показатели, характеризующие объем государственной услуги, установленные в государственном задании</v>
      </c>
      <c r="D92" s="18" t="n">
        <f aca="false">IF(LEN(L92)&gt;0,L92,D91)</f>
        <v>1.03717948717949</v>
      </c>
      <c r="E92" s="18" t="n">
        <f aca="false">IF(LEN(O92)&gt;0,O92,E91)</f>
        <v>1.37692307692308</v>
      </c>
      <c r="F92" s="32"/>
      <c r="G92" s="31"/>
      <c r="H92" s="32"/>
      <c r="I92" s="32"/>
      <c r="J92" s="32"/>
      <c r="K92" s="32"/>
      <c r="L92" s="32"/>
      <c r="M92" s="32"/>
      <c r="N92" s="32"/>
      <c r="O92" s="32"/>
    </row>
    <row r="93" customFormat="false" ht="76.5" hidden="false" customHeight="true" outlineLevel="0" collapsed="false">
      <c r="A93" s="17" t="str">
        <f aca="false">IF(LEFT(F93,15)="Наименование уч",F93,A92)</f>
        <v>Наименование учреждения: краевое государственное автономное учреждение «Редакция газеты «Земля боготольская»</v>
      </c>
      <c r="B93" s="17" t="str">
        <f aca="false">IF(LEFT(F93,15)="Наименование ус",F93,IF(LEFT(F93,15)="Наименование ра",F93,B92))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aca="false">IF(LEFT(F93,1)="П",F93,C92)</f>
        <v>Показатели, характеризующие объем государственной услуги, установленные в государственном задании</v>
      </c>
      <c r="D93" s="18" t="n">
        <f aca="false">IF(LEN(L93)&gt;0,L93,D92)</f>
        <v>1.03717948717949</v>
      </c>
      <c r="E93" s="18" t="n">
        <f aca="false">IF(LEN(O93)&gt;0,O93,E92)</f>
        <v>1.37692307692308</v>
      </c>
      <c r="F93" s="19" t="s">
        <v>103</v>
      </c>
      <c r="G93" s="19"/>
      <c r="H93" s="19"/>
      <c r="I93" s="19"/>
      <c r="J93" s="19"/>
      <c r="K93" s="19"/>
      <c r="L93" s="19"/>
      <c r="M93" s="19"/>
      <c r="N93" s="19"/>
      <c r="O93" s="19"/>
    </row>
    <row r="94" customFormat="false" ht="79.5" hidden="false" customHeight="true" outlineLevel="0" collapsed="false">
      <c r="A94" s="17" t="str">
        <f aca="false">IF(LEFT(F94,15)="Наименование уч",F94,A93)</f>
        <v>Наименование учреждения: краевое государственное автономное учреждение «Редакция газеты «Земля боготольская»</v>
      </c>
      <c r="B94" s="17" t="str">
        <f aca="false">IF(LEFT(F94,15)="Наименование ус",F94,IF(LEFT(F94,15)="Наименование ра",F94,B93))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aca="false">IF(LEFT(F94,1)="П",F94,C93)</f>
        <v>Показатели, характеризующие объем государственной услуги, установленные в государственном задании</v>
      </c>
      <c r="D94" s="18" t="n">
        <f aca="false">IF(LEN(L94)&gt;0,L94,D93)</f>
        <v>1.03717948717949</v>
      </c>
      <c r="E94" s="18" t="n">
        <f aca="false">IF(LEN(O94)&gt;0,O94,E93)</f>
        <v>1.37692307692308</v>
      </c>
      <c r="F94" s="19" t="s">
        <v>16</v>
      </c>
      <c r="G94" s="19"/>
      <c r="H94" s="19"/>
      <c r="I94" s="19"/>
      <c r="J94" s="19"/>
      <c r="K94" s="19"/>
      <c r="L94" s="19"/>
      <c r="M94" s="19"/>
      <c r="N94" s="19"/>
      <c r="O94" s="19"/>
    </row>
    <row r="95" customFormat="false" ht="72" hidden="false" customHeight="true" outlineLevel="0" collapsed="false">
      <c r="A95" s="17" t="str">
        <f aca="false">IF(LEFT(F95,15)="Наименование уч",F95,A94)</f>
        <v>Наименование учреждения: краевое государственное автономное учреждение «Редакция газеты «Земля боготольская»</v>
      </c>
      <c r="B95" s="17" t="str">
        <f aca="false">IF(LEFT(F95,15)="Наименование ус",F95,IF(LEFT(F95,15)="Наименование ра",F95,B94))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aca="false">IF(LEFT(F95,1)="П",F95,C94)</f>
        <v>Показатели, характеризующие качество государственной услуги, установленные в государственном задании</v>
      </c>
      <c r="D95" s="18" t="str">
        <f aca="false">IF(LEN(L95)&gt;0,L95,D94)</f>
        <v>К1</v>
      </c>
      <c r="E95" s="18" t="n">
        <f aca="false">IF(LEN(O95)&gt;0,O95,E94)</f>
        <v>1.37692307692308</v>
      </c>
      <c r="F95" s="19" t="s">
        <v>17</v>
      </c>
      <c r="G95" s="19"/>
      <c r="H95" s="19"/>
      <c r="I95" s="19"/>
      <c r="J95" s="19"/>
      <c r="K95" s="19" t="s">
        <v>18</v>
      </c>
      <c r="L95" s="19" t="s">
        <v>19</v>
      </c>
      <c r="M95" s="19" t="s">
        <v>20</v>
      </c>
      <c r="N95" s="19"/>
      <c r="O95" s="19"/>
    </row>
    <row r="96" customFormat="false" ht="79.5" hidden="false" customHeight="true" outlineLevel="0" collapsed="false">
      <c r="A96" s="17" t="str">
        <f aca="false">IF(LEFT(F96,15)="Наименование уч",F96,A95)</f>
        <v>Наименование учреждения: краевое государственное автономное учреждение «Редакция газеты «Земля боготольская»</v>
      </c>
      <c r="B96" s="17" t="str">
        <f aca="false">IF(LEFT(F96,15)="Наименование ус",F96,IF(LEFT(F96,15)="Наименование ра",F96,B95))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aca="false">IF(LEFT(F96,1)="П",F96,C95)</f>
        <v>Показатели, характеризующие качество государственной услуги, установленные в государственном задании</v>
      </c>
      <c r="D96" s="18" t="n">
        <f aca="false">IF(LEN(L96)&gt;0,L96,D95)</f>
        <v>1.91666666666667</v>
      </c>
      <c r="E96" s="18" t="n">
        <f aca="false">IF(LEN(O96)&gt;0,O96,E95)</f>
        <v>1.45833333333333</v>
      </c>
      <c r="F96" s="21" t="s">
        <v>21</v>
      </c>
      <c r="G96" s="19" t="s">
        <v>22</v>
      </c>
      <c r="H96" s="21" t="s">
        <v>23</v>
      </c>
      <c r="I96" s="21" t="s">
        <v>104</v>
      </c>
      <c r="J96" s="35" t="n">
        <v>70</v>
      </c>
      <c r="K96" s="22" t="n">
        <f aca="false">J96/20</f>
        <v>3.5</v>
      </c>
      <c r="L96" s="23" t="n">
        <f aca="false">(K96+K97+K98+K99+K100+K101)/6</f>
        <v>1.91666666666667</v>
      </c>
      <c r="M96" s="19" t="s">
        <v>25</v>
      </c>
      <c r="N96" s="19" t="s">
        <v>26</v>
      </c>
      <c r="O96" s="23" t="n">
        <f aca="false">(L96+L104)/2</f>
        <v>1.45833333333333</v>
      </c>
    </row>
    <row r="97" customFormat="false" ht="79.5" hidden="false" customHeight="true" outlineLevel="0" collapsed="false">
      <c r="A97" s="17" t="str">
        <f aca="false">IF(LEFT(F97,15)="Наименование уч",F97,A96)</f>
        <v>Наименование учреждения: краевое государственное автономное учреждение «Редакция газеты «Земля боготольская»</v>
      </c>
      <c r="B97" s="17" t="str">
        <f aca="false">IF(LEFT(F97,15)="Наименование ус",F97,IF(LEFT(F97,15)="Наименование ра",F97,B96))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aca="false">IF(LEFT(F97,1)="П",F97,C96)</f>
        <v>Показатели, характеризующие качество государственной услуги, установленные в государственном задании</v>
      </c>
      <c r="D97" s="18" t="n">
        <f aca="false">IF(LEN(L97)&gt;0,L97,D96)</f>
        <v>1.91666666666667</v>
      </c>
      <c r="E97" s="18" t="n">
        <f aca="false">IF(LEN(O97)&gt;0,O97,E96)</f>
        <v>1.45833333333333</v>
      </c>
      <c r="F97" s="21" t="s">
        <v>27</v>
      </c>
      <c r="G97" s="19" t="s">
        <v>105</v>
      </c>
      <c r="H97" s="21" t="s">
        <v>29</v>
      </c>
      <c r="I97" s="24" t="n">
        <v>3900</v>
      </c>
      <c r="J97" s="24" t="n">
        <v>3900</v>
      </c>
      <c r="K97" s="22" t="n">
        <f aca="false">J97/I97</f>
        <v>1</v>
      </c>
      <c r="L97" s="23"/>
      <c r="M97" s="21"/>
      <c r="N97" s="19" t="s">
        <v>31</v>
      </c>
      <c r="O97" s="23"/>
    </row>
    <row r="98" customFormat="false" ht="79.5" hidden="false" customHeight="true" outlineLevel="0" collapsed="false">
      <c r="A98" s="17" t="str">
        <f aca="false">IF(LEFT(F98,15)="Наименование уч",F98,A97)</f>
        <v>Наименование учреждения: краевое государственное автономное учреждение «Редакция газеты «Земля боготольская»</v>
      </c>
      <c r="B98" s="17" t="str">
        <f aca="false">IF(LEFT(F98,15)="Наименование ус",F98,IF(LEFT(F98,15)="Наименование ра",F98,B97))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aca="false">IF(LEFT(F98,1)="П",F98,C97)</f>
        <v>Показатели, характеризующие качество государственной услуги, установленные в государственном задании</v>
      </c>
      <c r="D98" s="18" t="n">
        <f aca="false">IF(LEN(L98)&gt;0,L98,D97)</f>
        <v>1.91666666666667</v>
      </c>
      <c r="E98" s="18" t="n">
        <f aca="false">IF(LEN(O98)&gt;0,O98,E97)</f>
        <v>1.45833333333333</v>
      </c>
      <c r="F98" s="21" t="s">
        <v>32</v>
      </c>
      <c r="G98" s="19" t="s">
        <v>106</v>
      </c>
      <c r="H98" s="19" t="s">
        <v>34</v>
      </c>
      <c r="I98" s="21" t="s">
        <v>107</v>
      </c>
      <c r="J98" s="21" t="n">
        <v>1</v>
      </c>
      <c r="K98" s="22" t="n">
        <f aca="false">J98/1</f>
        <v>1</v>
      </c>
      <c r="L98" s="23"/>
      <c r="M98" s="21"/>
      <c r="N98" s="19" t="s">
        <v>31</v>
      </c>
      <c r="O98" s="23"/>
    </row>
    <row r="99" customFormat="false" ht="75" hidden="false" customHeight="true" outlineLevel="0" collapsed="false">
      <c r="A99" s="17" t="str">
        <f aca="false">IF(LEFT(F99,15)="Наименование уч",F99,A98)</f>
        <v>Наименование учреждения: краевое государственное автономное учреждение «Редакция газеты «Земля боготольская»</v>
      </c>
      <c r="B99" s="17" t="str">
        <f aca="false">IF(LEFT(F99,15)="Наименование ус",F99,IF(LEFT(F99,15)="Наименование ра",F99,B98))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aca="false">IF(LEFT(F99,1)="П",F99,C98)</f>
        <v>Показатели, характеризующие качество государственной услуги, установленные в государственном задании</v>
      </c>
      <c r="D99" s="18" t="n">
        <f aca="false">IF(LEN(L99)&gt;0,L99,D98)</f>
        <v>1.91666666666667</v>
      </c>
      <c r="E99" s="18" t="n">
        <f aca="false">IF(LEN(O99)&gt;0,O99,E98)</f>
        <v>1.45833333333333</v>
      </c>
      <c r="F99" s="21" t="s">
        <v>36</v>
      </c>
      <c r="G99" s="19" t="s">
        <v>108</v>
      </c>
      <c r="H99" s="19" t="s">
        <v>38</v>
      </c>
      <c r="I99" s="21" t="s">
        <v>35</v>
      </c>
      <c r="J99" s="21" t="n">
        <v>1</v>
      </c>
      <c r="K99" s="22" t="n">
        <f aca="false">J99/1</f>
        <v>1</v>
      </c>
      <c r="L99" s="23"/>
      <c r="M99" s="21"/>
      <c r="N99" s="19" t="s">
        <v>31</v>
      </c>
      <c r="O99" s="23"/>
    </row>
    <row r="100" customFormat="false" ht="79.5" hidden="false" customHeight="true" outlineLevel="0" collapsed="false">
      <c r="A100" s="17" t="str">
        <f aca="false">IF(LEFT(F100,15)="Наименование уч",F100,A99)</f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aca="false">IF(LEFT(F100,15)="Наименование ус",F100,IF(LEFT(F100,15)="Наименование ра",F100,B99))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aca="false">IF(LEFT(F100,1)="П",F100,C99)</f>
        <v>Показатели, характеризующие качество государственной услуги, установленные в государственном задании</v>
      </c>
      <c r="D100" s="18" t="n">
        <f aca="false">IF(LEN(L100)&gt;0,L100,D99)</f>
        <v>1.91666666666667</v>
      </c>
      <c r="E100" s="18" t="n">
        <f aca="false">IF(LEN(O100)&gt;0,O100,E99)</f>
        <v>1.45833333333333</v>
      </c>
      <c r="F100" s="21" t="s">
        <v>39</v>
      </c>
      <c r="G100" s="19" t="s">
        <v>109</v>
      </c>
      <c r="H100" s="19" t="s">
        <v>41</v>
      </c>
      <c r="I100" s="21" t="s">
        <v>110</v>
      </c>
      <c r="J100" s="21" t="s">
        <v>110</v>
      </c>
      <c r="K100" s="22" t="n">
        <f aca="false">114/114</f>
        <v>1</v>
      </c>
      <c r="L100" s="23"/>
      <c r="M100" s="21"/>
      <c r="N100" s="19" t="s">
        <v>31</v>
      </c>
      <c r="O100" s="23"/>
    </row>
    <row r="101" customFormat="false" ht="79.5" hidden="false" customHeight="true" outlineLevel="0" collapsed="false">
      <c r="A101" s="17" t="str">
        <f aca="false">IF(LEFT(F101,15)="Наименование уч",F101,A100)</f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aca="false">IF(LEFT(F101,15)="Наименование ус",F101,IF(LEFT(F101,15)="Наименование ра",F101,B100))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aca="false">IF(LEFT(F101,1)="П",F101,C100)</f>
        <v>Показатели, характеризующие качество государственной услуги, установленные в государственном задании</v>
      </c>
      <c r="D101" s="18" t="n">
        <f aca="false">IF(LEN(L101)&gt;0,L101,D100)</f>
        <v>1.91666666666667</v>
      </c>
      <c r="E101" s="18" t="n">
        <f aca="false">IF(LEN(O101)&gt;0,O101,E100)</f>
        <v>1.45833333333333</v>
      </c>
      <c r="F101" s="21" t="s">
        <v>43</v>
      </c>
      <c r="G101" s="19" t="s">
        <v>44</v>
      </c>
      <c r="H101" s="21" t="s">
        <v>45</v>
      </c>
      <c r="I101" s="21" t="s">
        <v>107</v>
      </c>
      <c r="J101" s="21" t="s">
        <v>111</v>
      </c>
      <c r="K101" s="22" t="n">
        <f aca="false">4/1</f>
        <v>4</v>
      </c>
      <c r="L101" s="23"/>
      <c r="M101" s="19" t="s">
        <v>46</v>
      </c>
      <c r="N101" s="19" t="s">
        <v>26</v>
      </c>
      <c r="O101" s="23"/>
    </row>
    <row r="102" customFormat="false" ht="189" hidden="false" customHeight="true" outlineLevel="0" collapsed="false">
      <c r="A102" s="17" t="str">
        <f aca="false">IF(LEFT(F102,15)="Наименование уч",F102,A101)</f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aca="false">IF(LEFT(F102,15)="Наименование ус",F102,IF(LEFT(F102,15)="Наименование ра",F102,B101))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aca="false">IF(LEFT(F102,1)="П",F102,C101)</f>
        <v>Показатели, характеризующие объем государственной услуги, установленные в государственном задании</v>
      </c>
      <c r="F102" s="19" t="s">
        <v>47</v>
      </c>
      <c r="G102" s="19"/>
      <c r="H102" s="19"/>
      <c r="I102" s="19"/>
      <c r="J102" s="19"/>
      <c r="K102" s="21" t="s">
        <v>48</v>
      </c>
      <c r="L102" s="21" t="s">
        <v>49</v>
      </c>
      <c r="M102" s="21" t="s">
        <v>20</v>
      </c>
      <c r="N102" s="21"/>
      <c r="O102" s="23"/>
    </row>
    <row r="103" customFormat="false" ht="189" hidden="false" customHeight="false" outlineLevel="0" collapsed="false">
      <c r="A103" s="17" t="str">
        <f aca="false">IF(LEFT(F103,15)="Наименование уч",F103,A102)</f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aca="false">IF(LEFT(F103,15)="Наименование ус",F103,IF(LEFT(F103,15)="Наименование ра",F103,B102))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aca="false">IF(LEFT(F103,1)="П",F103,C102)</f>
        <v>Показатели, характеризующие объем государственной услуги, установленные в государственном задании</v>
      </c>
      <c r="F103" s="25" t="s">
        <v>21</v>
      </c>
      <c r="G103" s="19" t="s">
        <v>112</v>
      </c>
      <c r="H103" s="21"/>
      <c r="I103" s="21"/>
      <c r="J103" s="21"/>
      <c r="K103" s="21"/>
      <c r="L103" s="21"/>
      <c r="M103" s="21"/>
      <c r="N103" s="21"/>
      <c r="O103" s="23"/>
    </row>
    <row r="104" customFormat="false" ht="189" hidden="false" customHeight="false" outlineLevel="0" collapsed="false">
      <c r="A104" s="17" t="str">
        <f aca="false">IF(LEFT(F104,15)="Наименование уч",F104,A103)</f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aca="false">IF(LEFT(F104,15)="Наименование ус",F104,IF(LEFT(F104,15)="Наименование ра",F104,B103))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aca="false">IF(LEFT(F104,1)="П",F104,C103)</f>
        <v>Показатели, характеризующие объем государственной услуги, установленные в государственном задании</v>
      </c>
      <c r="F104" s="25" t="s">
        <v>51</v>
      </c>
      <c r="G104" s="19" t="s">
        <v>52</v>
      </c>
      <c r="H104" s="21" t="s">
        <v>53</v>
      </c>
      <c r="I104" s="26" t="n">
        <v>208</v>
      </c>
      <c r="J104" s="26" t="n">
        <v>208</v>
      </c>
      <c r="K104" s="22" t="n">
        <f aca="false">J104/I104</f>
        <v>1</v>
      </c>
      <c r="L104" s="23" t="n">
        <f aca="false">(K104+K105+K106+K107+K108)/5</f>
        <v>1</v>
      </c>
      <c r="M104" s="21"/>
      <c r="N104" s="19" t="s">
        <v>31</v>
      </c>
      <c r="O104" s="23"/>
    </row>
    <row r="105" customFormat="false" ht="189" hidden="false" customHeight="false" outlineLevel="0" collapsed="false">
      <c r="A105" s="17" t="str">
        <f aca="false">IF(LEFT(F105,15)="Наименование уч",F105,A104)</f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aca="false">IF(LEFT(F105,15)="Наименование ус",F105,IF(LEFT(F105,15)="Наименование ра",F105,B104))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aca="false">IF(LEFT(F105,1)="П",F105,C104)</f>
        <v>Показатели, характеризующие объем государственной услуги, установленные в государственном задании</v>
      </c>
      <c r="F105" s="25" t="s">
        <v>54</v>
      </c>
      <c r="G105" s="19" t="s">
        <v>55</v>
      </c>
      <c r="H105" s="21" t="s">
        <v>56</v>
      </c>
      <c r="I105" s="27" t="n">
        <v>7053.85</v>
      </c>
      <c r="J105" s="27" t="n">
        <v>7053.85</v>
      </c>
      <c r="K105" s="22" t="n">
        <f aca="false">J105/I105</f>
        <v>1</v>
      </c>
      <c r="L105" s="23"/>
      <c r="M105" s="21"/>
      <c r="N105" s="19" t="s">
        <v>77</v>
      </c>
      <c r="O105" s="23"/>
    </row>
    <row r="106" customFormat="false" ht="189" hidden="false" customHeight="false" outlineLevel="0" collapsed="false">
      <c r="A106" s="17" t="str">
        <f aca="false">IF(LEFT(F106,15)="Наименование уч",F106,A105)</f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aca="false">IF(LEFT(F106,15)="Наименование ус",F106,IF(LEFT(F106,15)="Наименование ра",F106,B105))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aca="false">IF(LEFT(F106,1)="П",F106,C105)</f>
        <v>Показатели, характеризующие объем государственной услуги, установленные в государственном задании</v>
      </c>
      <c r="F106" s="25" t="s">
        <v>58</v>
      </c>
      <c r="G106" s="19" t="s">
        <v>59</v>
      </c>
      <c r="H106" s="21" t="s">
        <v>60</v>
      </c>
      <c r="I106" s="28" t="n">
        <v>1467.2</v>
      </c>
      <c r="J106" s="28" t="n">
        <v>1467.2</v>
      </c>
      <c r="K106" s="22" t="n">
        <f aca="false">J106/I106</f>
        <v>1</v>
      </c>
      <c r="L106" s="23"/>
      <c r="M106" s="21"/>
      <c r="N106" s="21" t="s">
        <v>77</v>
      </c>
      <c r="O106" s="23"/>
    </row>
    <row r="107" customFormat="false" ht="189" hidden="false" customHeight="false" outlineLevel="0" collapsed="false">
      <c r="A107" s="17" t="str">
        <f aca="false">IF(LEFT(F107,15)="Наименование уч",F107,A106)</f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aca="false">IF(LEFT(F107,15)="Наименование ус",F107,IF(LEFT(F107,15)="Наименование ра",F107,B106))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aca="false">IF(LEFT(F107,1)="П",F107,C106)</f>
        <v>Показатели, характеризующие объем государственной услуги, установленные в государственном задании</v>
      </c>
      <c r="F107" s="25" t="s">
        <v>61</v>
      </c>
      <c r="G107" s="19" t="s">
        <v>62</v>
      </c>
      <c r="H107" s="21" t="s">
        <v>63</v>
      </c>
      <c r="I107" s="29" t="n">
        <v>208</v>
      </c>
      <c r="J107" s="29" t="n">
        <v>208</v>
      </c>
      <c r="K107" s="22" t="n">
        <f aca="false">J107/I107</f>
        <v>1</v>
      </c>
      <c r="L107" s="23"/>
      <c r="M107" s="21"/>
      <c r="N107" s="19" t="s">
        <v>31</v>
      </c>
      <c r="O107" s="23"/>
    </row>
    <row r="108" customFormat="false" ht="189" hidden="false" customHeight="false" outlineLevel="0" collapsed="false">
      <c r="A108" s="17" t="str">
        <f aca="false">IF(LEFT(F108,15)="Наименование уч",F108,A107)</f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aca="false">IF(LEFT(F108,15)="Наименование ус",F108,IF(LEFT(F108,15)="Наименование ра",F108,B107))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aca="false">IF(LEFT(F108,1)="П",F108,C107)</f>
        <v>Показатели, характеризующие объем государственной услуги, установленные в государственном задании</v>
      </c>
      <c r="F108" s="25" t="s">
        <v>64</v>
      </c>
      <c r="G108" s="19" t="s">
        <v>65</v>
      </c>
      <c r="H108" s="21" t="s">
        <v>66</v>
      </c>
      <c r="I108" s="21" t="n">
        <v>202.8</v>
      </c>
      <c r="J108" s="21" t="n">
        <v>202.8</v>
      </c>
      <c r="K108" s="22" t="n">
        <f aca="false">J108/I108</f>
        <v>1</v>
      </c>
      <c r="L108" s="23"/>
      <c r="M108" s="21"/>
      <c r="N108" s="19" t="s">
        <v>31</v>
      </c>
      <c r="O108" s="23"/>
    </row>
    <row r="109" customFormat="false" ht="189" hidden="false" customHeight="false" outlineLevel="0" collapsed="false">
      <c r="A109" s="17" t="str">
        <f aca="false">IF(LEFT(F109,15)="Наименование уч",F109,A108)</f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aca="false">IF(LEFT(F109,15)="Наименование ус",F109,IF(LEFT(F109,15)="Наименование ра",F109,B108))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aca="false">IF(LEFT(F109,1)="П",F109,C108)</f>
        <v>Показатели, характеризующие объем государственной услуги, установленные в государственном задании</v>
      </c>
      <c r="F109" s="32"/>
      <c r="G109" s="32"/>
      <c r="H109" s="32"/>
      <c r="I109" s="32"/>
      <c r="J109" s="32"/>
      <c r="K109" s="32"/>
      <c r="L109" s="32"/>
      <c r="M109" s="32"/>
      <c r="N109" s="32"/>
      <c r="O109" s="32"/>
    </row>
    <row r="110" customFormat="false" ht="189" hidden="false" customHeight="true" outlineLevel="0" collapsed="false">
      <c r="A110" s="17" t="str">
        <f aca="false">IF(LEFT(F110,15)="Наименование уч",F110,A109)</f>
        <v>Наименование учреждения: краевое государственное автономное учреждение «Редакция газеты «Ангарская правда»</v>
      </c>
      <c r="B110" s="17" t="str">
        <f aca="false">IF(LEFT(F110,15)="Наименование ус",F110,IF(LEFT(F110,15)="Наименование ра",F110,B109))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aca="false">IF(LEFT(F110,1)="П",F110,C109)</f>
        <v>Показатели, характеризующие объем государственной услуги, установленные в государственном задании</v>
      </c>
      <c r="F110" s="19" t="s">
        <v>113</v>
      </c>
      <c r="G110" s="19"/>
      <c r="H110" s="19"/>
      <c r="I110" s="19"/>
      <c r="J110" s="19"/>
      <c r="K110" s="19"/>
      <c r="L110" s="19"/>
      <c r="M110" s="19"/>
      <c r="N110" s="19"/>
      <c r="O110" s="19"/>
    </row>
    <row r="111" customFormat="false" ht="189.75" hidden="false" customHeight="true" outlineLevel="0" collapsed="false">
      <c r="A111" s="17" t="str">
        <f aca="false">IF(LEFT(F111,15)="Наименование уч",F111,A110)</f>
        <v>Наименование учреждения: краевое государственное автономное учреждение «Редакция газеты «Ангарская правда»</v>
      </c>
      <c r="B111" s="17" t="str">
        <f aca="false">IF(LEFT(F111,15)="Наименование ус",F111,IF(LEFT(F111,15)="Наименование ра",F111,B110))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aca="false">IF(LEFT(F111,1)="П",F111,C110)</f>
        <v>Показатели, характеризующие объем государственной услуги, установленные в государственном задании</v>
      </c>
      <c r="F111" s="19" t="s">
        <v>16</v>
      </c>
      <c r="G111" s="19"/>
      <c r="H111" s="19"/>
      <c r="I111" s="19"/>
      <c r="J111" s="19"/>
      <c r="K111" s="19"/>
      <c r="L111" s="19"/>
      <c r="M111" s="19"/>
      <c r="N111" s="19"/>
      <c r="O111" s="19"/>
    </row>
    <row r="112" customFormat="false" ht="189" hidden="false" customHeight="true" outlineLevel="0" collapsed="false">
      <c r="A112" s="17" t="str">
        <f aca="false">IF(LEFT(F112,15)="Наименование уч",F112,A111)</f>
        <v>Наименование учреждения: краевое государственное автономное учреждение «Редакция газеты «Ангарская правда»</v>
      </c>
      <c r="B112" s="17" t="str">
        <f aca="false">IF(LEFT(F112,15)="Наименование ус",F112,IF(LEFT(F112,15)="Наименование ра",F112,B111))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aca="false">IF(LEFT(F112,1)="П",F112,C111)</f>
        <v>Показатели, характеризующие качество государственной услуги, установленные в государственном задании</v>
      </c>
      <c r="F112" s="19" t="s">
        <v>17</v>
      </c>
      <c r="G112" s="19"/>
      <c r="H112" s="19"/>
      <c r="I112" s="19"/>
      <c r="J112" s="19"/>
      <c r="K112" s="19" t="s">
        <v>18</v>
      </c>
      <c r="L112" s="19" t="s">
        <v>19</v>
      </c>
      <c r="M112" s="19" t="s">
        <v>20</v>
      </c>
      <c r="N112" s="19"/>
      <c r="O112" s="19"/>
    </row>
    <row r="113" customFormat="false" ht="189" hidden="false" customHeight="false" outlineLevel="0" collapsed="false">
      <c r="A113" s="17" t="str">
        <f aca="false">IF(LEFT(F113,15)="Наименование уч",F113,A112)</f>
        <v>Наименование учреждения: краевое государственное автономное учреждение «Редакция газеты «Ангарская правда»</v>
      </c>
      <c r="B113" s="17" t="str">
        <f aca="false">IF(LEFT(F113,15)="Наименование ус",F113,IF(LEFT(F113,15)="Наименование ра",F113,B112))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aca="false">IF(LEFT(F113,1)="П",F113,C112)</f>
        <v>Показатели, характеризующие качество государственной услуги, установленные в государственном задании</v>
      </c>
      <c r="F113" s="21" t="s">
        <v>21</v>
      </c>
      <c r="G113" s="19" t="s">
        <v>22</v>
      </c>
      <c r="H113" s="21" t="s">
        <v>23</v>
      </c>
      <c r="I113" s="21" t="s">
        <v>114</v>
      </c>
      <c r="J113" s="21" t="n">
        <v>71</v>
      </c>
      <c r="K113" s="22" t="n">
        <f aca="false">J113/20</f>
        <v>3.55</v>
      </c>
      <c r="L113" s="23" t="n">
        <f aca="false">(K113+K114+K115+K116+K117+K118)/6</f>
        <v>1.75833333333333</v>
      </c>
      <c r="M113" s="19" t="s">
        <v>25</v>
      </c>
      <c r="N113" s="19" t="s">
        <v>26</v>
      </c>
      <c r="O113" s="23" t="n">
        <f aca="false">(L113+L121)/2</f>
        <v>1.37916666666667</v>
      </c>
    </row>
    <row r="114" customFormat="false" ht="189" hidden="false" customHeight="false" outlineLevel="0" collapsed="false">
      <c r="A114" s="17" t="str">
        <f aca="false">IF(LEFT(F114,15)="Наименование уч",F114,A113)</f>
        <v>Наименование учреждения: краевое государственное автономное учреждение «Редакция газеты «Ангарская правда»</v>
      </c>
      <c r="B114" s="17" t="str">
        <f aca="false">IF(LEFT(F114,15)="Наименование ус",F114,IF(LEFT(F114,15)="Наименование ра",F114,B113))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aca="false">IF(LEFT(F114,1)="П",F114,C113)</f>
        <v>Показатели, характеризующие качество государственной услуги, установленные в государственном задании</v>
      </c>
      <c r="F114" s="21" t="s">
        <v>27</v>
      </c>
      <c r="G114" s="19" t="s">
        <v>115</v>
      </c>
      <c r="H114" s="21" t="s">
        <v>29</v>
      </c>
      <c r="I114" s="24" t="s">
        <v>116</v>
      </c>
      <c r="J114" s="24" t="n">
        <v>3750</v>
      </c>
      <c r="K114" s="22" t="n">
        <f aca="false">J114/3750</f>
        <v>1</v>
      </c>
      <c r="L114" s="23"/>
      <c r="M114" s="21"/>
      <c r="N114" s="19" t="s">
        <v>31</v>
      </c>
      <c r="O114" s="23"/>
    </row>
    <row r="115" customFormat="false" ht="189" hidden="false" customHeight="false" outlineLevel="0" collapsed="false">
      <c r="A115" s="17" t="str">
        <f aca="false">IF(LEFT(F115,15)="Наименование уч",F115,A114)</f>
        <v>Наименование учреждения: краевое государственное автономное учреждение «Редакция газеты «Ангарская правда»</v>
      </c>
      <c r="B115" s="17" t="str">
        <f aca="false">IF(LEFT(F115,15)="Наименование ус",F115,IF(LEFT(F115,15)="Наименование ра",F115,B114))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aca="false">IF(LEFT(F115,1)="П",F115,C114)</f>
        <v>Показатели, характеризующие качество государственной услуги, установленные в государственном задании</v>
      </c>
      <c r="F115" s="21" t="s">
        <v>32</v>
      </c>
      <c r="G115" s="19" t="s">
        <v>117</v>
      </c>
      <c r="H115" s="19" t="s">
        <v>34</v>
      </c>
      <c r="I115" s="21" t="s">
        <v>107</v>
      </c>
      <c r="J115" s="21" t="n">
        <v>1</v>
      </c>
      <c r="K115" s="22" t="n">
        <f aca="false">J115/1</f>
        <v>1</v>
      </c>
      <c r="L115" s="23"/>
      <c r="M115" s="21"/>
      <c r="N115" s="19" t="s">
        <v>31</v>
      </c>
      <c r="O115" s="23"/>
    </row>
    <row r="116" customFormat="false" ht="189" hidden="false" customHeight="false" outlineLevel="0" collapsed="false">
      <c r="A116" s="17" t="str">
        <f aca="false">IF(LEFT(F116,15)="Наименование уч",F116,A115)</f>
        <v>Наименование учреждения: краевое государственное автономное учреждение «Редакция газеты «Ангарская правда»</v>
      </c>
      <c r="B116" s="17" t="str">
        <f aca="false">IF(LEFT(F116,15)="Наименование ус",F116,IF(LEFT(F116,15)="Наименование ра",F116,B115))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aca="false">IF(LEFT(F116,1)="П",F116,C115)</f>
        <v>Показатели, характеризующие качество государственной услуги, установленные в государственном задании</v>
      </c>
      <c r="F116" s="21" t="s">
        <v>36</v>
      </c>
      <c r="G116" s="19" t="s">
        <v>118</v>
      </c>
      <c r="H116" s="19" t="s">
        <v>38</v>
      </c>
      <c r="I116" s="21" t="s">
        <v>107</v>
      </c>
      <c r="J116" s="21" t="n">
        <v>1</v>
      </c>
      <c r="K116" s="22" t="n">
        <f aca="false">J116/1</f>
        <v>1</v>
      </c>
      <c r="L116" s="23"/>
      <c r="M116" s="21"/>
      <c r="N116" s="19" t="s">
        <v>31</v>
      </c>
      <c r="O116" s="23"/>
    </row>
    <row r="117" customFormat="false" ht="189" hidden="false" customHeight="false" outlineLevel="0" collapsed="false">
      <c r="A117" s="17" t="str">
        <f aca="false">IF(LEFT(F117,15)="Наименование уч",F117,A116)</f>
        <v>Наименование учреждения: краевое государственное автономное учреждение «Редакция газеты «Ангарская правда»</v>
      </c>
      <c r="B117" s="17" t="str">
        <f aca="false">IF(LEFT(F117,15)="Наименование ус",F117,IF(LEFT(F117,15)="Наименование ра",F117,B116))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aca="false">IF(LEFT(F117,1)="П",F117,C116)</f>
        <v>Показатели, характеризующие качество государственной услуги, установленные в государственном задании</v>
      </c>
      <c r="F117" s="21" t="s">
        <v>39</v>
      </c>
      <c r="G117" s="19" t="s">
        <v>119</v>
      </c>
      <c r="H117" s="19" t="s">
        <v>41</v>
      </c>
      <c r="I117" s="21" t="s">
        <v>120</v>
      </c>
      <c r="J117" s="21" t="n">
        <v>80</v>
      </c>
      <c r="K117" s="22" t="n">
        <f aca="false">J117/80</f>
        <v>1</v>
      </c>
      <c r="L117" s="23"/>
      <c r="M117" s="21"/>
      <c r="N117" s="19" t="s">
        <v>31</v>
      </c>
      <c r="O117" s="23"/>
    </row>
    <row r="118" customFormat="false" ht="189" hidden="false" customHeight="false" outlineLevel="0" collapsed="false">
      <c r="A118" s="17" t="str">
        <f aca="false">IF(LEFT(F118,15)="Наименование уч",F118,A117)</f>
        <v>Наименование учреждения: краевое государственное автономное учреждение «Редакция газеты «Ангарская правда»</v>
      </c>
      <c r="B118" s="17" t="str">
        <f aca="false">IF(LEFT(F118,15)="Наименование ус",F118,IF(LEFT(F118,15)="Наименование ра",F118,B117))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aca="false">IF(LEFT(F118,1)="П",F118,C117)</f>
        <v>Показатели, характеризующие качество государственной услуги, установленные в государственном задании</v>
      </c>
      <c r="F118" s="21" t="s">
        <v>43</v>
      </c>
      <c r="G118" s="19" t="s">
        <v>44</v>
      </c>
      <c r="H118" s="21" t="s">
        <v>45</v>
      </c>
      <c r="I118" s="21" t="s">
        <v>107</v>
      </c>
      <c r="J118" s="21" t="n">
        <v>3</v>
      </c>
      <c r="K118" s="22" t="n">
        <f aca="false">J118/1</f>
        <v>3</v>
      </c>
      <c r="L118" s="23"/>
      <c r="M118" s="19" t="s">
        <v>46</v>
      </c>
      <c r="N118" s="19" t="s">
        <v>26</v>
      </c>
      <c r="O118" s="23"/>
    </row>
    <row r="119" customFormat="false" ht="189" hidden="false" customHeight="true" outlineLevel="0" collapsed="false">
      <c r="A119" s="17" t="str">
        <f aca="false">IF(LEFT(F119,15)="Наименование уч",F119,A118)</f>
        <v>Наименование учреждения: краевое государственное автономное учреждение «Редакция газеты «Ангарская правда»</v>
      </c>
      <c r="B119" s="17" t="str">
        <f aca="false">IF(LEFT(F119,15)="Наименование ус",F119,IF(LEFT(F119,15)="Наименование ра",F119,B118))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aca="false">IF(LEFT(F119,1)="П",F119,C118)</f>
        <v>Показатели, характеризующие объем государственной услуги, установленные в государственном задании</v>
      </c>
      <c r="F119" s="19" t="s">
        <v>47</v>
      </c>
      <c r="G119" s="19"/>
      <c r="H119" s="19"/>
      <c r="I119" s="19"/>
      <c r="J119" s="19"/>
      <c r="K119" s="21" t="s">
        <v>48</v>
      </c>
      <c r="L119" s="21" t="s">
        <v>49</v>
      </c>
      <c r="M119" s="21" t="s">
        <v>20</v>
      </c>
      <c r="N119" s="21"/>
      <c r="O119" s="23"/>
    </row>
    <row r="120" customFormat="false" ht="189" hidden="false" customHeight="false" outlineLevel="0" collapsed="false">
      <c r="A120" s="17" t="str">
        <f aca="false">IF(LEFT(F120,15)="Наименование уч",F120,A119)</f>
        <v>Наименование учреждения: краевое государственное автономное учреждение «Редакция газеты «Ангарская правда»</v>
      </c>
      <c r="B120" s="17" t="str">
        <f aca="false">IF(LEFT(F120,15)="Наименование ус",F120,IF(LEFT(F120,15)="Наименование ра",F120,B119))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aca="false">IF(LEFT(F120,1)="П",F120,C119)</f>
        <v>Показатели, характеризующие объем государственной услуги, установленные в государственном задании</v>
      </c>
      <c r="F120" s="25" t="s">
        <v>21</v>
      </c>
      <c r="G120" s="19" t="s">
        <v>121</v>
      </c>
      <c r="H120" s="21"/>
      <c r="I120" s="21"/>
      <c r="J120" s="21"/>
      <c r="K120" s="21"/>
      <c r="L120" s="21"/>
      <c r="M120" s="21"/>
      <c r="N120" s="21"/>
      <c r="O120" s="23"/>
    </row>
    <row r="121" customFormat="false" ht="189" hidden="false" customHeight="false" outlineLevel="0" collapsed="false">
      <c r="A121" s="17" t="str">
        <f aca="false">IF(LEFT(F121,15)="Наименование уч",F121,A120)</f>
        <v>Наименование учреждения: краевое государственное автономное учреждение «Редакция газеты «Ангарская правда»</v>
      </c>
      <c r="B121" s="17" t="str">
        <f aca="false">IF(LEFT(F121,15)="Наименование ус",F121,IF(LEFT(F121,15)="Наименование ра",F121,B120))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aca="false">IF(LEFT(F121,1)="П",F121,C120)</f>
        <v>Показатели, характеризующие объем государственной услуги, установленные в государственном задании</v>
      </c>
      <c r="F121" s="25" t="s">
        <v>51</v>
      </c>
      <c r="G121" s="19" t="s">
        <v>52</v>
      </c>
      <c r="H121" s="21" t="s">
        <v>53</v>
      </c>
      <c r="I121" s="26" t="n">
        <v>164</v>
      </c>
      <c r="J121" s="26" t="n">
        <v>164</v>
      </c>
      <c r="K121" s="22" t="n">
        <f aca="false">J121/I121</f>
        <v>1</v>
      </c>
      <c r="L121" s="23" t="n">
        <f aca="false">(K121+K122+K123+K124+K125)/5</f>
        <v>1</v>
      </c>
      <c r="M121" s="21"/>
      <c r="N121" s="19" t="s">
        <v>31</v>
      </c>
      <c r="O121" s="23"/>
    </row>
    <row r="122" customFormat="false" ht="189" hidden="false" customHeight="false" outlineLevel="0" collapsed="false">
      <c r="A122" s="17" t="str">
        <f aca="false">IF(LEFT(F122,15)="Наименование уч",F122,A121)</f>
        <v>Наименование учреждения: краевое государственное автономное учреждение «Редакция газеты «Ангарская правда»</v>
      </c>
      <c r="B122" s="17" t="str">
        <f aca="false">IF(LEFT(F122,15)="Наименование ус",F122,IF(LEFT(F122,15)="Наименование ра",F122,B121))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aca="false">IF(LEFT(F122,1)="П",F122,C121)</f>
        <v>Показатели, характеризующие объем государственной услуги, установленные в государственном задании</v>
      </c>
      <c r="F122" s="25" t="s">
        <v>54</v>
      </c>
      <c r="G122" s="19" t="s">
        <v>55</v>
      </c>
      <c r="H122" s="21" t="s">
        <v>56</v>
      </c>
      <c r="I122" s="27" t="n">
        <v>13218.29</v>
      </c>
      <c r="J122" s="27" t="n">
        <v>13218.29</v>
      </c>
      <c r="K122" s="22" t="n">
        <f aca="false">J122/I122</f>
        <v>1</v>
      </c>
      <c r="L122" s="23"/>
      <c r="M122" s="21"/>
      <c r="N122" s="19" t="s">
        <v>77</v>
      </c>
      <c r="O122" s="23"/>
    </row>
    <row r="123" customFormat="false" ht="189" hidden="false" customHeight="false" outlineLevel="0" collapsed="false">
      <c r="A123" s="17" t="str">
        <f aca="false">IF(LEFT(F123,15)="Наименование уч",F123,A122)</f>
        <v>Наименование учреждения: краевое государственное автономное учреждение «Редакция газеты «Ангарская правда»</v>
      </c>
      <c r="B123" s="17" t="str">
        <f aca="false">IF(LEFT(F123,15)="Наименование ус",F123,IF(LEFT(F123,15)="Наименование ра",F123,B122))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aca="false">IF(LEFT(F123,1)="П",F123,C122)</f>
        <v>Показатели, характеризующие объем государственной услуги, установленные в государственном задании</v>
      </c>
      <c r="F123" s="25" t="s">
        <v>58</v>
      </c>
      <c r="G123" s="19" t="s">
        <v>59</v>
      </c>
      <c r="H123" s="21" t="s">
        <v>60</v>
      </c>
      <c r="I123" s="28" t="n">
        <v>2167.8</v>
      </c>
      <c r="J123" s="28" t="n">
        <v>2167.8</v>
      </c>
      <c r="K123" s="22" t="n">
        <f aca="false">J123/I123</f>
        <v>1</v>
      </c>
      <c r="L123" s="23"/>
      <c r="M123" s="21"/>
      <c r="N123" s="21" t="s">
        <v>77</v>
      </c>
      <c r="O123" s="23"/>
    </row>
    <row r="124" customFormat="false" ht="189" hidden="false" customHeight="false" outlineLevel="0" collapsed="false">
      <c r="A124" s="17" t="str">
        <f aca="false">IF(LEFT(F124,15)="Наименование уч",F124,A123)</f>
        <v>Наименование учреждения: краевое государственное автономное учреждение «Редакция газеты «Ангарская правда»</v>
      </c>
      <c r="B124" s="17" t="str">
        <f aca="false">IF(LEFT(F124,15)="Наименование ус",F124,IF(LEFT(F124,15)="Наименование ра",F124,B123))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aca="false">IF(LEFT(F124,1)="П",F124,C123)</f>
        <v>Показатели, характеризующие объем государственной услуги, установленные в государственном задании</v>
      </c>
      <c r="F124" s="25" t="s">
        <v>61</v>
      </c>
      <c r="G124" s="19" t="s">
        <v>62</v>
      </c>
      <c r="H124" s="21" t="s">
        <v>63</v>
      </c>
      <c r="I124" s="29" t="n">
        <v>208</v>
      </c>
      <c r="J124" s="29" t="n">
        <v>208</v>
      </c>
      <c r="K124" s="22" t="n">
        <f aca="false">J124/I124</f>
        <v>1</v>
      </c>
      <c r="L124" s="23"/>
      <c r="M124" s="21"/>
      <c r="N124" s="19" t="s">
        <v>31</v>
      </c>
      <c r="O124" s="23"/>
    </row>
    <row r="125" customFormat="false" ht="189" hidden="false" customHeight="false" outlineLevel="0" collapsed="false">
      <c r="A125" s="17" t="str">
        <f aca="false">IF(LEFT(F125,15)="Наименование уч",F125,A124)</f>
        <v>Наименование учреждения: краевое государственное автономное учреждение «Редакция газеты «Ангарская правда»</v>
      </c>
      <c r="B125" s="17" t="str">
        <f aca="false">IF(LEFT(F125,15)="Наименование ус",F125,IF(LEFT(F125,15)="Наименование ра",F125,B124))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aca="false">IF(LEFT(F125,1)="П",F125,C124)</f>
        <v>Показатели, характеризующие объем государственной услуги, установленные в государственном задании</v>
      </c>
      <c r="F125" s="25" t="s">
        <v>64</v>
      </c>
      <c r="G125" s="19" t="s">
        <v>65</v>
      </c>
      <c r="H125" s="21" t="s">
        <v>66</v>
      </c>
      <c r="I125" s="21" t="n">
        <v>195</v>
      </c>
      <c r="J125" s="21" t="n">
        <v>195</v>
      </c>
      <c r="K125" s="22" t="n">
        <f aca="false">J125/I125</f>
        <v>1</v>
      </c>
      <c r="L125" s="23"/>
      <c r="M125" s="21"/>
      <c r="N125" s="19" t="s">
        <v>31</v>
      </c>
      <c r="O125" s="23"/>
    </row>
    <row r="126" customFormat="false" ht="189" hidden="false" customHeight="false" outlineLevel="0" collapsed="false">
      <c r="A126" s="17" t="str">
        <f aca="false">IF(LEFT(F126,15)="Наименование уч",F126,A125)</f>
        <v>Наименование учреждения: краевое государственное автономное учреждение «Редакция газеты «Ангарская правда»</v>
      </c>
      <c r="B126" s="17" t="str">
        <f aca="false">IF(LEFT(F126,15)="Наименование ус",F126,IF(LEFT(F126,15)="Наименование ра",F126,B125))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aca="false">IF(LEFT(F126,1)="П",F126,C125)</f>
        <v>Показатели, характеризующие объем государственной услуги, установленные в государственном задании</v>
      </c>
      <c r="F126" s="32"/>
      <c r="G126" s="32"/>
      <c r="H126" s="32"/>
      <c r="I126" s="32"/>
      <c r="J126" s="32"/>
      <c r="K126" s="32"/>
      <c r="L126" s="32"/>
      <c r="M126" s="32"/>
      <c r="N126" s="32"/>
      <c r="O126" s="32"/>
    </row>
    <row r="127" customFormat="false" ht="189" hidden="false" customHeight="true" outlineLevel="0" collapsed="false">
      <c r="A127" s="17" t="str">
        <f aca="false">IF(LEFT(F127,15)="Наименование уч",F127,A126)</f>
        <v>Наименование учреждения: краевое государственное автономное учреждение «Редакция газеты «Новое время»</v>
      </c>
      <c r="B127" s="17" t="str">
        <f aca="false">IF(LEFT(F127,15)="Наименование ус",F127,IF(LEFT(F127,15)="Наименование ра",F127,B126))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aca="false">IF(LEFT(F127,1)="П",F127,C126)</f>
        <v>Показатели, характеризующие объем государственной услуги, установленные в государственном задании</v>
      </c>
      <c r="F127" s="19" t="s">
        <v>122</v>
      </c>
      <c r="G127" s="19"/>
      <c r="H127" s="19"/>
      <c r="I127" s="19"/>
      <c r="J127" s="19"/>
      <c r="K127" s="19"/>
      <c r="L127" s="19"/>
      <c r="M127" s="19"/>
      <c r="N127" s="19"/>
      <c r="O127" s="19"/>
    </row>
    <row r="128" customFormat="false" ht="189.75" hidden="false" customHeight="true" outlineLevel="0" collapsed="false">
      <c r="A128" s="17" t="str">
        <f aca="false">IF(LEFT(F128,15)="Наименование уч",F128,A127)</f>
        <v>Наименование учреждения: краевое государственное автономное учреждение «Редакция газеты «Новое время»</v>
      </c>
      <c r="B128" s="17" t="str">
        <f aca="false">IF(LEFT(F128,15)="Наименование ус",F128,IF(LEFT(F128,15)="Наименование ра",F128,B127))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aca="false">IF(LEFT(F128,1)="П",F128,C127)</f>
        <v>Показатели, характеризующие объем государственной услуги, установленные в государственном задании</v>
      </c>
      <c r="F128" s="19" t="s">
        <v>16</v>
      </c>
      <c r="G128" s="19"/>
      <c r="H128" s="19"/>
      <c r="I128" s="19"/>
      <c r="J128" s="19"/>
      <c r="K128" s="19"/>
      <c r="L128" s="19"/>
      <c r="M128" s="19"/>
      <c r="N128" s="19"/>
      <c r="O128" s="19"/>
    </row>
    <row r="129" customFormat="false" ht="189" hidden="false" customHeight="true" outlineLevel="0" collapsed="false">
      <c r="A129" s="17" t="str">
        <f aca="false">IF(LEFT(F129,15)="Наименование уч",F129,A128)</f>
        <v>Наименование учреждения: краевое государственное автономное учреждение «Редакция газеты «Новое время»</v>
      </c>
      <c r="B129" s="17" t="str">
        <f aca="false">IF(LEFT(F129,15)="Наименование ус",F129,IF(LEFT(F129,15)="Наименование ра",F129,B128))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aca="false">IF(LEFT(F129,1)="П",F129,C128)</f>
        <v>Показатели, характеризующие качество государственной услуги, установленные в государственном задании</v>
      </c>
      <c r="F129" s="19" t="s">
        <v>17</v>
      </c>
      <c r="G129" s="19"/>
      <c r="H129" s="19"/>
      <c r="I129" s="19"/>
      <c r="J129" s="19"/>
      <c r="K129" s="19" t="s">
        <v>18</v>
      </c>
      <c r="L129" s="19" t="s">
        <v>19</v>
      </c>
      <c r="M129" s="19" t="s">
        <v>20</v>
      </c>
      <c r="N129" s="19"/>
      <c r="O129" s="19"/>
    </row>
    <row r="130" customFormat="false" ht="189" hidden="false" customHeight="false" outlineLevel="0" collapsed="false">
      <c r="A130" s="17" t="str">
        <f aca="false">IF(LEFT(F130,15)="Наименование уч",F130,A129)</f>
        <v>Наименование учреждения: краевое государственное автономное учреждение «Редакция газеты «Новое время»</v>
      </c>
      <c r="B130" s="17" t="str">
        <f aca="false">IF(LEFT(F130,15)="Наименование ус",F130,IF(LEFT(F130,15)="Наименование ра",F130,B129))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aca="false">IF(LEFT(F130,1)="П",F130,C129)</f>
        <v>Показатели, характеризующие качество государственной услуги, установленные в государственном задании</v>
      </c>
      <c r="F130" s="21" t="s">
        <v>21</v>
      </c>
      <c r="G130" s="19" t="s">
        <v>22</v>
      </c>
      <c r="H130" s="21" t="s">
        <v>23</v>
      </c>
      <c r="I130" s="21" t="s">
        <v>24</v>
      </c>
      <c r="J130" s="21" t="n">
        <v>20</v>
      </c>
      <c r="K130" s="22" t="n">
        <f aca="false">J130/20</f>
        <v>1</v>
      </c>
      <c r="L130" s="23" t="n">
        <f aca="false">(K130+K131+K132+K133+K134+K135)/6</f>
        <v>1</v>
      </c>
      <c r="M130" s="19" t="s">
        <v>25</v>
      </c>
      <c r="N130" s="19" t="s">
        <v>26</v>
      </c>
      <c r="O130" s="23" t="n">
        <f aca="false">(L130+L138)/2</f>
        <v>1</v>
      </c>
    </row>
    <row r="131" customFormat="false" ht="189" hidden="false" customHeight="false" outlineLevel="0" collapsed="false">
      <c r="A131" s="17" t="str">
        <f aca="false">IF(LEFT(F131,15)="Наименование уч",F131,A130)</f>
        <v>Наименование учреждения: краевое государственное автономное учреждение «Редакция газеты «Новое время»</v>
      </c>
      <c r="B131" s="17" t="str">
        <f aca="false">IF(LEFT(F131,15)="Наименование ус",F131,IF(LEFT(F131,15)="Наименование ра",F131,B130))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aca="false">IF(LEFT(F131,1)="П",F131,C130)</f>
        <v>Показатели, характеризующие качество государственной услуги, установленные в государственном задании</v>
      </c>
      <c r="F131" s="21" t="s">
        <v>27</v>
      </c>
      <c r="G131" s="19" t="s">
        <v>123</v>
      </c>
      <c r="H131" s="21" t="s">
        <v>29</v>
      </c>
      <c r="I131" s="21" t="s">
        <v>124</v>
      </c>
      <c r="J131" s="24" t="n">
        <v>3200</v>
      </c>
      <c r="K131" s="22" t="n">
        <f aca="false">J131/3200</f>
        <v>1</v>
      </c>
      <c r="L131" s="23"/>
      <c r="M131" s="21"/>
      <c r="N131" s="19" t="s">
        <v>31</v>
      </c>
      <c r="O131" s="23"/>
    </row>
    <row r="132" customFormat="false" ht="189" hidden="false" customHeight="false" outlineLevel="0" collapsed="false">
      <c r="A132" s="17" t="str">
        <f aca="false">IF(LEFT(F132,15)="Наименование уч",F132,A131)</f>
        <v>Наименование учреждения: краевое государственное автономное учреждение «Редакция газеты «Новое время»</v>
      </c>
      <c r="B132" s="17" t="str">
        <f aca="false">IF(LEFT(F132,15)="Наименование ус",F132,IF(LEFT(F132,15)="Наименование ра",F132,B131))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aca="false">IF(LEFT(F132,1)="П",F132,C131)</f>
        <v>Показатели, характеризующие качество государственной услуги, установленные в государственном задании</v>
      </c>
      <c r="F132" s="21" t="s">
        <v>32</v>
      </c>
      <c r="G132" s="19" t="s">
        <v>125</v>
      </c>
      <c r="H132" s="19" t="s">
        <v>34</v>
      </c>
      <c r="I132" s="21" t="s">
        <v>35</v>
      </c>
      <c r="J132" s="21" t="n">
        <v>1</v>
      </c>
      <c r="K132" s="22" t="n">
        <f aca="false">J132/1</f>
        <v>1</v>
      </c>
      <c r="L132" s="23"/>
      <c r="M132" s="21"/>
      <c r="N132" s="19" t="s">
        <v>31</v>
      </c>
      <c r="O132" s="23"/>
    </row>
    <row r="133" customFormat="false" ht="189" hidden="false" customHeight="false" outlineLevel="0" collapsed="false">
      <c r="A133" s="17" t="str">
        <f aca="false">IF(LEFT(F133,15)="Наименование уч",F133,A132)</f>
        <v>Наименование учреждения: краевое государственное автономное учреждение «Редакция газеты «Новое время»</v>
      </c>
      <c r="B133" s="17" t="str">
        <f aca="false">IF(LEFT(F133,15)="Наименование ус",F133,IF(LEFT(F133,15)="Наименование ра",F133,B132))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aca="false">IF(LEFT(F133,1)="П",F133,C132)</f>
        <v>Показатели, характеризующие качество государственной услуги, установленные в государственном задании</v>
      </c>
      <c r="F133" s="21" t="s">
        <v>36</v>
      </c>
      <c r="G133" s="19" t="s">
        <v>126</v>
      </c>
      <c r="H133" s="19" t="s">
        <v>38</v>
      </c>
      <c r="I133" s="21" t="s">
        <v>35</v>
      </c>
      <c r="J133" s="21" t="n">
        <v>1</v>
      </c>
      <c r="K133" s="22" t="n">
        <f aca="false">J133/1</f>
        <v>1</v>
      </c>
      <c r="L133" s="23"/>
      <c r="M133" s="21"/>
      <c r="N133" s="19" t="s">
        <v>31</v>
      </c>
      <c r="O133" s="23"/>
    </row>
    <row r="134" customFormat="false" ht="189" hidden="false" customHeight="false" outlineLevel="0" collapsed="false">
      <c r="A134" s="17" t="str">
        <f aca="false">IF(LEFT(F134,15)="Наименование уч",F134,A133)</f>
        <v>Наименование учреждения: краевое государственное автономное учреждение «Редакция газеты «Новое время»</v>
      </c>
      <c r="B134" s="17" t="str">
        <f aca="false">IF(LEFT(F134,15)="Наименование ус",F134,IF(LEFT(F134,15)="Наименование ра",F134,B133))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aca="false">IF(LEFT(F134,1)="П",F134,C133)</f>
        <v>Показатели, характеризующие качество государственной услуги, установленные в государственном задании</v>
      </c>
      <c r="F134" s="21" t="s">
        <v>39</v>
      </c>
      <c r="G134" s="19" t="s">
        <v>127</v>
      </c>
      <c r="H134" s="19" t="s">
        <v>41</v>
      </c>
      <c r="I134" s="21" t="s">
        <v>74</v>
      </c>
      <c r="J134" s="21" t="n">
        <v>171</v>
      </c>
      <c r="K134" s="22" t="n">
        <f aca="false">J134/171</f>
        <v>1</v>
      </c>
      <c r="L134" s="23"/>
      <c r="M134" s="21"/>
      <c r="N134" s="19" t="s">
        <v>31</v>
      </c>
      <c r="O134" s="23"/>
    </row>
    <row r="135" customFormat="false" ht="189" hidden="false" customHeight="false" outlineLevel="0" collapsed="false">
      <c r="A135" s="17" t="str">
        <f aca="false">IF(LEFT(F135,15)="Наименование уч",F135,A134)</f>
        <v>Наименование учреждения: краевое государственное автономное учреждение «Редакция газеты «Новое время»</v>
      </c>
      <c r="B135" s="17" t="str">
        <f aca="false">IF(LEFT(F135,15)="Наименование ус",F135,IF(LEFT(F135,15)="Наименование ра",F135,B134))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aca="false">IF(LEFT(F135,1)="П",F135,C134)</f>
        <v>Показатели, характеризующие качество государственной услуги, установленные в государственном задании</v>
      </c>
      <c r="F135" s="21" t="s">
        <v>43</v>
      </c>
      <c r="G135" s="19" t="s">
        <v>44</v>
      </c>
      <c r="H135" s="21" t="s">
        <v>45</v>
      </c>
      <c r="I135" s="21" t="s">
        <v>35</v>
      </c>
      <c r="J135" s="21" t="n">
        <v>1</v>
      </c>
      <c r="K135" s="22" t="n">
        <f aca="false">J135/1</f>
        <v>1</v>
      </c>
      <c r="L135" s="23"/>
      <c r="M135" s="19" t="s">
        <v>46</v>
      </c>
      <c r="N135" s="19" t="s">
        <v>26</v>
      </c>
      <c r="O135" s="23"/>
    </row>
    <row r="136" customFormat="false" ht="42" hidden="false" customHeight="true" outlineLevel="0" collapsed="false">
      <c r="A136" s="17" t="str">
        <f aca="false">IF(LEFT(F136,15)="Наименование уч",F136,A135)</f>
        <v>Наименование учреждения: краевое государственное автономное учреждение «Редакция газеты «Новое время»</v>
      </c>
      <c r="B136" s="17" t="str">
        <f aca="false">IF(LEFT(F136,15)="Наименование ус",F136,IF(LEFT(F136,15)="Наименование ра",F136,B135))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aca="false">IF(LEFT(F136,1)="П",F136,C135)</f>
        <v>Показатели, характеризующие объем государственной услуги, установленные в государственном задании</v>
      </c>
      <c r="F136" s="19" t="s">
        <v>47</v>
      </c>
      <c r="G136" s="19"/>
      <c r="H136" s="19"/>
      <c r="I136" s="19"/>
      <c r="J136" s="19"/>
      <c r="K136" s="21" t="s">
        <v>48</v>
      </c>
      <c r="L136" s="21" t="s">
        <v>49</v>
      </c>
      <c r="M136" s="21" t="s">
        <v>20</v>
      </c>
      <c r="N136" s="21"/>
      <c r="O136" s="23"/>
    </row>
    <row r="137" customFormat="false" ht="189" hidden="false" customHeight="false" outlineLevel="0" collapsed="false">
      <c r="A137" s="17" t="str">
        <f aca="false">IF(LEFT(F137,15)="Наименование уч",F137,A136)</f>
        <v>Наименование учреждения: краевое государственное автономное учреждение «Редакция газеты «Новое время»</v>
      </c>
      <c r="B137" s="17" t="str">
        <f aca="false">IF(LEFT(F137,15)="Наименование ус",F137,IF(LEFT(F137,15)="Наименование ра",F137,B136))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aca="false">IF(LEFT(F137,1)="П",F137,C136)</f>
        <v>Показатели, характеризующие объем государственной услуги, установленные в государственном задании</v>
      </c>
      <c r="F137" s="25" t="s">
        <v>21</v>
      </c>
      <c r="G137" s="19" t="s">
        <v>128</v>
      </c>
      <c r="H137" s="21"/>
      <c r="I137" s="21"/>
      <c r="J137" s="21"/>
      <c r="K137" s="21"/>
      <c r="L137" s="21"/>
      <c r="M137" s="21"/>
      <c r="N137" s="21"/>
      <c r="O137" s="23"/>
    </row>
    <row r="138" customFormat="false" ht="189" hidden="false" customHeight="false" outlineLevel="0" collapsed="false">
      <c r="A138" s="17" t="str">
        <f aca="false">IF(LEFT(F138,15)="Наименование уч",F138,A137)</f>
        <v>Наименование учреждения: краевое государственное автономное учреждение «Редакция газеты «Новое время»</v>
      </c>
      <c r="B138" s="17" t="str">
        <f aca="false">IF(LEFT(F138,15)="Наименование ус",F138,IF(LEFT(F138,15)="Наименование ра",F138,B137))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aca="false">IF(LEFT(F138,1)="П",F138,C137)</f>
        <v>Показатели, характеризующие объем государственной услуги, установленные в государственном задании</v>
      </c>
      <c r="F138" s="25" t="s">
        <v>51</v>
      </c>
      <c r="G138" s="19" t="s">
        <v>52</v>
      </c>
      <c r="H138" s="21" t="s">
        <v>53</v>
      </c>
      <c r="I138" s="26" t="n">
        <v>221</v>
      </c>
      <c r="J138" s="26" t="n">
        <v>221</v>
      </c>
      <c r="K138" s="23" t="n">
        <f aca="false">J138/I138</f>
        <v>1</v>
      </c>
      <c r="L138" s="23" t="n">
        <f aca="false">(K138+K139+K140+K141+K142)/5</f>
        <v>1</v>
      </c>
      <c r="M138" s="21"/>
      <c r="N138" s="19" t="s">
        <v>31</v>
      </c>
      <c r="O138" s="23"/>
    </row>
    <row r="139" customFormat="false" ht="189" hidden="false" customHeight="false" outlineLevel="0" collapsed="false">
      <c r="A139" s="17" t="str">
        <f aca="false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aca="false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aca="false">IF(LEFT(F139,1)="П",F139,C138)</f>
        <v>Показатели, характеризующие объем государственной услуги, установленные в государственном задании</v>
      </c>
      <c r="F139" s="25" t="s">
        <v>54</v>
      </c>
      <c r="G139" s="19" t="s">
        <v>55</v>
      </c>
      <c r="H139" s="21" t="s">
        <v>56</v>
      </c>
      <c r="I139" s="27" t="n">
        <v>7009.5</v>
      </c>
      <c r="J139" s="27" t="n">
        <v>7009.5</v>
      </c>
      <c r="K139" s="23" t="n">
        <f aca="false">J139/I139</f>
        <v>1</v>
      </c>
      <c r="L139" s="23"/>
      <c r="M139" s="21"/>
      <c r="N139" s="19" t="s">
        <v>77</v>
      </c>
      <c r="O139" s="23"/>
    </row>
    <row r="140" customFormat="false" ht="189" hidden="false" customHeight="false" outlineLevel="0" collapsed="false">
      <c r="A140" s="17" t="str">
        <f aca="false">IF(LEFT(F140,15)="Наименование уч",F140,A139)</f>
        <v>Наименование учреждения: краевое государственное автономное учреждение «Редакция газеты «Новое время»</v>
      </c>
      <c r="B140" s="17" t="str">
        <f aca="false">IF(LEFT(F140,15)="Наименование ус",F140,IF(LEFT(F140,15)="Наименование ра",F140,B139))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aca="false">IF(LEFT(F140,1)="П",F140,C139)</f>
        <v>Показатели, характеризующие объем государственной услуги, установленные в государственном задании</v>
      </c>
      <c r="F140" s="25" t="s">
        <v>58</v>
      </c>
      <c r="G140" s="19" t="s">
        <v>59</v>
      </c>
      <c r="H140" s="21" t="s">
        <v>60</v>
      </c>
      <c r="I140" s="28" t="n">
        <v>1549.1</v>
      </c>
      <c r="J140" s="28" t="n">
        <v>1549.1</v>
      </c>
      <c r="K140" s="23" t="n">
        <f aca="false">J140/I140</f>
        <v>1</v>
      </c>
      <c r="L140" s="23"/>
      <c r="M140" s="21"/>
      <c r="N140" s="21" t="s">
        <v>77</v>
      </c>
      <c r="O140" s="23"/>
    </row>
    <row r="141" customFormat="false" ht="189" hidden="false" customHeight="false" outlineLevel="0" collapsed="false">
      <c r="A141" s="17" t="str">
        <f aca="false">IF(LEFT(F141,15)="Наименование уч",F141,A140)</f>
        <v>Наименование учреждения: краевое государственное автономное учреждение «Редакция газеты «Новое время»</v>
      </c>
      <c r="B141" s="17" t="str">
        <f aca="false">IF(LEFT(F141,15)="Наименование ус",F141,IF(LEFT(F141,15)="Наименование ра",F141,B140))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aca="false">IF(LEFT(F141,1)="П",F141,C140)</f>
        <v>Показатели, характеризующие объем государственной услуги, установленные в государственном задании</v>
      </c>
      <c r="F141" s="25" t="s">
        <v>61</v>
      </c>
      <c r="G141" s="19" t="s">
        <v>62</v>
      </c>
      <c r="H141" s="21" t="s">
        <v>63</v>
      </c>
      <c r="I141" s="29" t="n">
        <v>208</v>
      </c>
      <c r="J141" s="29" t="n">
        <v>208</v>
      </c>
      <c r="K141" s="23" t="n">
        <f aca="false">J141/I141</f>
        <v>1</v>
      </c>
      <c r="L141" s="23"/>
      <c r="M141" s="21"/>
      <c r="N141" s="19" t="s">
        <v>31</v>
      </c>
      <c r="O141" s="23"/>
    </row>
    <row r="142" customFormat="false" ht="189" hidden="false" customHeight="false" outlineLevel="0" collapsed="false">
      <c r="A142" s="17" t="str">
        <f aca="false">IF(LEFT(F142,15)="Наименование уч",F142,A141)</f>
        <v>Наименование учреждения: краевое государственное автономное учреждение «Редакция газеты «Новое время»</v>
      </c>
      <c r="B142" s="17" t="str">
        <f aca="false">IF(LEFT(F142,15)="Наименование ус",F142,IF(LEFT(F142,15)="Наименование ра",F142,B141))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aca="false">IF(LEFT(F142,1)="П",F142,C141)</f>
        <v>Показатели, характеризующие объем государственной услуги, установленные в государственном задании</v>
      </c>
      <c r="F142" s="25" t="s">
        <v>64</v>
      </c>
      <c r="G142" s="19" t="s">
        <v>65</v>
      </c>
      <c r="H142" s="21" t="s">
        <v>66</v>
      </c>
      <c r="I142" s="21" t="n">
        <v>166.4</v>
      </c>
      <c r="J142" s="21" t="n">
        <v>166.4</v>
      </c>
      <c r="K142" s="23" t="n">
        <f aca="false">J142/I142</f>
        <v>1</v>
      </c>
      <c r="L142" s="23"/>
      <c r="M142" s="21"/>
      <c r="N142" s="19" t="s">
        <v>31</v>
      </c>
      <c r="O142" s="23"/>
    </row>
    <row r="143" customFormat="false" ht="189" hidden="false" customHeight="false" outlineLevel="0" collapsed="false">
      <c r="A143" s="17" t="str">
        <f aca="false">IF(LEFT(F143,15)="Наименование уч",F143,A142)</f>
        <v>Наименование учреждения: краевое государственное автономное учреждение «Редакция газеты «Новое время»</v>
      </c>
      <c r="B143" s="17" t="str">
        <f aca="false">IF(LEFT(F143,15)="Наименование ус",F143,IF(LEFT(F143,15)="Наименование ра",F143,B142))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aca="false">IF(LEFT(F143,1)="П",F143,C142)</f>
        <v>Показатели, характеризующие объем государственной услуги, установленные в государственном задании</v>
      </c>
      <c r="F143" s="32"/>
      <c r="G143" s="32"/>
      <c r="H143" s="32"/>
      <c r="I143" s="32"/>
      <c r="J143" s="32"/>
      <c r="K143" s="32"/>
      <c r="L143" s="32"/>
      <c r="M143" s="32"/>
      <c r="N143" s="32"/>
      <c r="O143" s="32"/>
    </row>
    <row r="144" customFormat="false" ht="189" hidden="false" customHeight="true" outlineLevel="0" collapsed="false">
      <c r="A144" s="17" t="str">
        <f aca="false">IF(LEFT(F144,15)="Наименование уч",F144,A143)</f>
        <v>Наименование учреждения: краевое государственное автономное учреждение «Редакция газеты «Дзержинец»</v>
      </c>
      <c r="B144" s="17" t="str">
        <f aca="false">IF(LEFT(F144,15)="Наименование ус",F144,IF(LEFT(F144,15)="Наименование ра",F144,B143))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aca="false">IF(LEFT(F144,1)="П",F144,C143)</f>
        <v>Показатели, характеризующие объем государственной услуги, установленные в государственном задании</v>
      </c>
      <c r="F144" s="19" t="s">
        <v>129</v>
      </c>
      <c r="G144" s="19"/>
      <c r="H144" s="19"/>
      <c r="I144" s="19"/>
      <c r="J144" s="19"/>
      <c r="K144" s="19"/>
      <c r="L144" s="19"/>
      <c r="M144" s="19"/>
      <c r="N144" s="19"/>
      <c r="O144" s="19"/>
    </row>
    <row r="145" customFormat="false" ht="189.75" hidden="false" customHeight="true" outlineLevel="0" collapsed="false">
      <c r="A145" s="17" t="str">
        <f aca="false">IF(LEFT(F145,15)="Наименование уч",F145,A144)</f>
        <v>Наименование учреждения: краевое государственное автономное учреждение «Редакция газеты «Дзержинец»</v>
      </c>
      <c r="B145" s="17" t="str">
        <f aca="false">IF(LEFT(F145,15)="Наименование ус",F145,IF(LEFT(F145,15)="Наименование ра",F145,B144))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aca="false">IF(LEFT(F145,1)="П",F145,C144)</f>
        <v>Показатели, характеризующие объем государственной услуги, установленные в государственном задании</v>
      </c>
      <c r="F145" s="19" t="s">
        <v>16</v>
      </c>
      <c r="G145" s="19"/>
      <c r="H145" s="19"/>
      <c r="I145" s="19"/>
      <c r="J145" s="19"/>
      <c r="K145" s="19"/>
      <c r="L145" s="19"/>
      <c r="M145" s="19"/>
      <c r="N145" s="19"/>
      <c r="O145" s="19"/>
    </row>
    <row r="146" customFormat="false" ht="189" hidden="false" customHeight="true" outlineLevel="0" collapsed="false">
      <c r="A146" s="17" t="str">
        <f aca="false">IF(LEFT(F146,15)="Наименование уч",F146,A145)</f>
        <v>Наименование учреждения: краевое государственное автономное учреждение «Редакция газеты «Дзержинец»</v>
      </c>
      <c r="B146" s="17" t="str">
        <f aca="false">IF(LEFT(F146,15)="Наименование ус",F146,IF(LEFT(F146,15)="Наименование ра",F146,B145))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aca="false">IF(LEFT(F146,1)="П",F146,C145)</f>
        <v>Показатели, характеризующие качество государственной услуги, установленные в государственном задании</v>
      </c>
      <c r="F146" s="19" t="s">
        <v>17</v>
      </c>
      <c r="G146" s="19"/>
      <c r="H146" s="19"/>
      <c r="I146" s="19"/>
      <c r="J146" s="19"/>
      <c r="K146" s="19" t="s">
        <v>18</v>
      </c>
      <c r="L146" s="19" t="s">
        <v>19</v>
      </c>
      <c r="M146" s="19" t="s">
        <v>20</v>
      </c>
      <c r="N146" s="19"/>
      <c r="O146" s="19"/>
    </row>
    <row r="147" customFormat="false" ht="189" hidden="false" customHeight="false" outlineLevel="0" collapsed="false">
      <c r="A147" s="17" t="str">
        <f aca="false">IF(LEFT(F147,15)="Наименование уч",F147,A146)</f>
        <v>Наименование учреждения: краевое государственное автономное учреждение «Редакция газеты «Дзержинец»</v>
      </c>
      <c r="B147" s="17" t="str">
        <f aca="false">IF(LEFT(F147,15)="Наименование ус",F147,IF(LEFT(F147,15)="Наименование ра",F147,B146))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aca="false">IF(LEFT(F147,1)="П",F147,C146)</f>
        <v>Показатели, характеризующие качество государственной услуги, установленные в государственном задании</v>
      </c>
      <c r="F147" s="21" t="s">
        <v>21</v>
      </c>
      <c r="G147" s="19" t="s">
        <v>22</v>
      </c>
      <c r="H147" s="21" t="s">
        <v>23</v>
      </c>
      <c r="I147" s="21" t="s">
        <v>24</v>
      </c>
      <c r="J147" s="21" t="n">
        <v>29</v>
      </c>
      <c r="K147" s="22" t="n">
        <f aca="false">J147/20</f>
        <v>1.45</v>
      </c>
      <c r="L147" s="23" t="n">
        <f aca="false">(K147+K148+K149+K150+K151+K152)/6</f>
        <v>1.90833333333333</v>
      </c>
      <c r="M147" s="19" t="s">
        <v>25</v>
      </c>
      <c r="N147" s="36" t="s">
        <v>26</v>
      </c>
      <c r="O147" s="23" t="n">
        <f aca="false">(L147+L155)/2</f>
        <v>1.45416666666667</v>
      </c>
    </row>
    <row r="148" customFormat="false" ht="189" hidden="false" customHeight="false" outlineLevel="0" collapsed="false">
      <c r="A148" s="17" t="str">
        <f aca="false">IF(LEFT(F148,15)="Наименование уч",F148,A147)</f>
        <v>Наименование учреждения: краевое государственное автономное учреждение «Редакция газеты «Дзержинец»</v>
      </c>
      <c r="B148" s="17" t="str">
        <f aca="false">IF(LEFT(F148,15)="Наименование ус",F148,IF(LEFT(F148,15)="Наименование ра",F148,B147))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aca="false">IF(LEFT(F148,1)="П",F148,C147)</f>
        <v>Показатели, характеризующие качество государственной услуги, установленные в государственном задании</v>
      </c>
      <c r="F148" s="21" t="s">
        <v>27</v>
      </c>
      <c r="G148" s="19" t="s">
        <v>130</v>
      </c>
      <c r="H148" s="21" t="s">
        <v>29</v>
      </c>
      <c r="I148" s="21" t="s">
        <v>131</v>
      </c>
      <c r="J148" s="24" t="n">
        <v>2700</v>
      </c>
      <c r="K148" s="22" t="n">
        <f aca="false">J148/2700</f>
        <v>1</v>
      </c>
      <c r="L148" s="23"/>
      <c r="M148" s="21"/>
      <c r="N148" s="36" t="s">
        <v>31</v>
      </c>
      <c r="O148" s="23"/>
    </row>
    <row r="149" customFormat="false" ht="189" hidden="false" customHeight="false" outlineLevel="0" collapsed="false">
      <c r="A149" s="17" t="str">
        <f aca="false">IF(LEFT(F149,15)="Наименование уч",F149,A148)</f>
        <v>Наименование учреждения: краевое государственное автономное учреждение «Редакция газеты «Дзержинец»</v>
      </c>
      <c r="B149" s="17" t="str">
        <f aca="false">IF(LEFT(F149,15)="Наименование ус",F149,IF(LEFT(F149,15)="Наименование ра",F149,B148))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aca="false">IF(LEFT(F149,1)="П",F149,C148)</f>
        <v>Показатели, характеризующие качество государственной услуги, установленные в государственном задании</v>
      </c>
      <c r="F149" s="21" t="s">
        <v>32</v>
      </c>
      <c r="G149" s="19" t="s">
        <v>132</v>
      </c>
      <c r="H149" s="19" t="s">
        <v>34</v>
      </c>
      <c r="I149" s="21" t="s">
        <v>35</v>
      </c>
      <c r="J149" s="21" t="n">
        <v>1</v>
      </c>
      <c r="K149" s="22" t="n">
        <f aca="false">J149/1</f>
        <v>1</v>
      </c>
      <c r="L149" s="23"/>
      <c r="M149" s="21"/>
      <c r="N149" s="36" t="s">
        <v>31</v>
      </c>
      <c r="O149" s="23"/>
    </row>
    <row r="150" customFormat="false" ht="189" hidden="false" customHeight="false" outlineLevel="0" collapsed="false">
      <c r="A150" s="17" t="str">
        <f aca="false">IF(LEFT(F150,15)="Наименование уч",F150,A149)</f>
        <v>Наименование учреждения: краевое государственное автономное учреждение «Редакция газеты «Дзержинец»</v>
      </c>
      <c r="B150" s="17" t="str">
        <f aca="false">IF(LEFT(F150,15)="Наименование ус",F150,IF(LEFT(F150,15)="Наименование ра",F150,B149))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aca="false">IF(LEFT(F150,1)="П",F150,C149)</f>
        <v>Показатели, характеризующие качество государственной услуги, установленные в государственном задании</v>
      </c>
      <c r="F150" s="21" t="s">
        <v>36</v>
      </c>
      <c r="G150" s="19" t="s">
        <v>133</v>
      </c>
      <c r="H150" s="19" t="s">
        <v>38</v>
      </c>
      <c r="I150" s="21" t="s">
        <v>35</v>
      </c>
      <c r="J150" s="21" t="n">
        <v>1</v>
      </c>
      <c r="K150" s="22" t="n">
        <f aca="false">J150/1</f>
        <v>1</v>
      </c>
      <c r="L150" s="23"/>
      <c r="M150" s="21"/>
      <c r="N150" s="36" t="s">
        <v>31</v>
      </c>
      <c r="O150" s="23"/>
    </row>
    <row r="151" customFormat="false" ht="189" hidden="false" customHeight="false" outlineLevel="0" collapsed="false">
      <c r="A151" s="17" t="str">
        <f aca="false">IF(LEFT(F151,15)="Наименование уч",F151,A150)</f>
        <v>Наименование учреждения: краевое государственное автономное учреждение «Редакция газеты «Дзержинец»</v>
      </c>
      <c r="B151" s="17" t="str">
        <f aca="false">IF(LEFT(F151,15)="Наименование ус",F151,IF(LEFT(F151,15)="Наименование ра",F151,B150))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aca="false">IF(LEFT(F151,1)="П",F151,C150)</f>
        <v>Показатели, характеризующие качество государственной услуги, установленные в государственном задании</v>
      </c>
      <c r="F151" s="21" t="s">
        <v>39</v>
      </c>
      <c r="G151" s="19" t="s">
        <v>134</v>
      </c>
      <c r="H151" s="19" t="s">
        <v>41</v>
      </c>
      <c r="I151" s="21" t="s">
        <v>135</v>
      </c>
      <c r="J151" s="21" t="n">
        <v>191</v>
      </c>
      <c r="K151" s="22" t="n">
        <f aca="false">J151/191</f>
        <v>1</v>
      </c>
      <c r="L151" s="23"/>
      <c r="M151" s="19"/>
      <c r="N151" s="36" t="s">
        <v>31</v>
      </c>
      <c r="O151" s="23"/>
    </row>
    <row r="152" customFormat="false" ht="189" hidden="false" customHeight="false" outlineLevel="0" collapsed="false">
      <c r="A152" s="17" t="str">
        <f aca="false">IF(LEFT(F152,15)="Наименование уч",F152,A151)</f>
        <v>Наименование учреждения: краевое государственное автономное учреждение «Редакция газеты «Дзержинец»</v>
      </c>
      <c r="B152" s="17" t="str">
        <f aca="false">IF(LEFT(F152,15)="Наименование ус",F152,IF(LEFT(F152,15)="Наименование ра",F152,B151))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aca="false">IF(LEFT(F152,1)="П",F152,C151)</f>
        <v>Показатели, характеризующие качество государственной услуги, установленные в государственном задании</v>
      </c>
      <c r="F152" s="21" t="s">
        <v>43</v>
      </c>
      <c r="G152" s="19" t="s">
        <v>44</v>
      </c>
      <c r="H152" s="21" t="s">
        <v>45</v>
      </c>
      <c r="I152" s="21" t="s">
        <v>35</v>
      </c>
      <c r="J152" s="21" t="n">
        <v>6</v>
      </c>
      <c r="K152" s="22" t="n">
        <f aca="false">J152/1</f>
        <v>6</v>
      </c>
      <c r="L152" s="23"/>
      <c r="M152" s="19" t="s">
        <v>46</v>
      </c>
      <c r="N152" s="36" t="s">
        <v>26</v>
      </c>
      <c r="O152" s="23"/>
    </row>
    <row r="153" customFormat="false" ht="35.25" hidden="false" customHeight="true" outlineLevel="0" collapsed="false">
      <c r="A153" s="17" t="str">
        <f aca="false">IF(LEFT(F153,15)="Наименование уч",F153,A152)</f>
        <v>Наименование учреждения: краевое государственное автономное учреждение «Редакция газеты «Дзержинец»</v>
      </c>
      <c r="B153" s="17" t="str">
        <f aca="false">IF(LEFT(F153,15)="Наименование ус",F153,IF(LEFT(F153,15)="Наименование ра",F153,B152))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aca="false">IF(LEFT(F153,1)="П",F153,C152)</f>
        <v>Показатели, характеризующие объем государственной услуги, установленные в государственном задании</v>
      </c>
      <c r="F153" s="19" t="s">
        <v>47</v>
      </c>
      <c r="G153" s="19"/>
      <c r="H153" s="19"/>
      <c r="I153" s="19"/>
      <c r="J153" s="19"/>
      <c r="K153" s="21" t="s">
        <v>48</v>
      </c>
      <c r="L153" s="21" t="s">
        <v>49</v>
      </c>
      <c r="M153" s="37" t="s">
        <v>20</v>
      </c>
      <c r="N153" s="37"/>
      <c r="O153" s="23"/>
    </row>
    <row r="154" customFormat="false" ht="189" hidden="false" customHeight="false" outlineLevel="0" collapsed="false">
      <c r="A154" s="17" t="str">
        <f aca="false">IF(LEFT(F154,15)="Наименование уч",F154,A153)</f>
        <v>Наименование учреждения: краевое государственное автономное учреждение «Редакция газеты «Дзержинец»</v>
      </c>
      <c r="B154" s="17" t="str">
        <f aca="false">IF(LEFT(F154,15)="Наименование ус",F154,IF(LEFT(F154,15)="Наименование ра",F154,B153))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aca="false">IF(LEFT(F154,1)="П",F154,C153)</f>
        <v>Показатели, характеризующие объем государственной услуги, установленные в государственном задании</v>
      </c>
      <c r="F154" s="25" t="s">
        <v>21</v>
      </c>
      <c r="G154" s="19" t="s">
        <v>136</v>
      </c>
      <c r="H154" s="21"/>
      <c r="I154" s="21"/>
      <c r="J154" s="21"/>
      <c r="K154" s="21"/>
      <c r="L154" s="21"/>
      <c r="M154" s="21"/>
      <c r="N154" s="37"/>
      <c r="O154" s="23"/>
    </row>
    <row r="155" customFormat="false" ht="189" hidden="false" customHeight="false" outlineLevel="0" collapsed="false">
      <c r="A155" s="17" t="str">
        <f aca="false">IF(LEFT(F155,15)="Наименование уч",F155,A154)</f>
        <v>Наименование учреждения: краевое государственное автономное учреждение «Редакция газеты «Дзержинец»</v>
      </c>
      <c r="B155" s="17" t="str">
        <f aca="false">IF(LEFT(F155,15)="Наименование ус",F155,IF(LEFT(F155,15)="Наименование ра",F155,B154))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aca="false">IF(LEFT(F155,1)="П",F155,C154)</f>
        <v>Показатели, характеризующие объем государственной услуги, установленные в государственном задании</v>
      </c>
      <c r="F155" s="25" t="s">
        <v>51</v>
      </c>
      <c r="G155" s="19" t="s">
        <v>52</v>
      </c>
      <c r="H155" s="21" t="s">
        <v>53</v>
      </c>
      <c r="I155" s="26" t="n">
        <v>208</v>
      </c>
      <c r="J155" s="26" t="n">
        <v>208</v>
      </c>
      <c r="K155" s="23" t="n">
        <f aca="false">J155/I155</f>
        <v>1</v>
      </c>
      <c r="L155" s="23" t="n">
        <f aca="false">(K155+K156+K157+K158+K159)/5</f>
        <v>1</v>
      </c>
      <c r="M155" s="21"/>
      <c r="N155" s="36" t="s">
        <v>31</v>
      </c>
      <c r="O155" s="23"/>
    </row>
    <row r="156" customFormat="false" ht="189" hidden="false" customHeight="false" outlineLevel="0" collapsed="false">
      <c r="A156" s="17" t="str">
        <f aca="false">IF(LEFT(F156,15)="Наименование уч",F156,A155)</f>
        <v>Наименование учреждения: краевое государственное автономное учреждение «Редакция газеты «Дзержинец»</v>
      </c>
      <c r="B156" s="17" t="str">
        <f aca="false">IF(LEFT(F156,15)="Наименование ус",F156,IF(LEFT(F156,15)="Наименование ра",F156,B155))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aca="false">IF(LEFT(F156,1)="П",F156,C155)</f>
        <v>Показатели, характеризующие объем государственной услуги, установленные в государственном задании</v>
      </c>
      <c r="F156" s="25" t="s">
        <v>54</v>
      </c>
      <c r="G156" s="19" t="s">
        <v>55</v>
      </c>
      <c r="H156" s="21" t="s">
        <v>56</v>
      </c>
      <c r="I156" s="27" t="n">
        <v>9191.35</v>
      </c>
      <c r="J156" s="27" t="n">
        <v>9191.35</v>
      </c>
      <c r="K156" s="23" t="n">
        <f aca="false">J156/I156</f>
        <v>1</v>
      </c>
      <c r="L156" s="23"/>
      <c r="M156" s="21"/>
      <c r="N156" s="36" t="s">
        <v>77</v>
      </c>
      <c r="O156" s="23"/>
    </row>
    <row r="157" customFormat="false" ht="189" hidden="false" customHeight="false" outlineLevel="0" collapsed="false">
      <c r="A157" s="17" t="str">
        <f aca="false">IF(LEFT(F157,15)="Наименование уч",F157,A156)</f>
        <v>Наименование учреждения: краевое государственное автономное учреждение «Редакция газеты «Дзержинец»</v>
      </c>
      <c r="B157" s="17" t="str">
        <f aca="false">IF(LEFT(F157,15)="Наименование ус",F157,IF(LEFT(F157,15)="Наименование ра",F157,B156))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aca="false">IF(LEFT(F157,1)="П",F157,C156)</f>
        <v>Показатели, характеризующие объем государственной услуги, установленные в государственном задании</v>
      </c>
      <c r="F157" s="25" t="s">
        <v>58</v>
      </c>
      <c r="G157" s="19" t="s">
        <v>59</v>
      </c>
      <c r="H157" s="21" t="s">
        <v>60</v>
      </c>
      <c r="I157" s="28" t="n">
        <v>1911.8</v>
      </c>
      <c r="J157" s="28" t="n">
        <v>1911.8</v>
      </c>
      <c r="K157" s="23" t="n">
        <f aca="false">J157/I157</f>
        <v>1</v>
      </c>
      <c r="L157" s="23"/>
      <c r="M157" s="21"/>
      <c r="N157" s="37" t="s">
        <v>77</v>
      </c>
      <c r="O157" s="23"/>
    </row>
    <row r="158" customFormat="false" ht="189" hidden="false" customHeight="false" outlineLevel="0" collapsed="false">
      <c r="A158" s="17" t="str">
        <f aca="false">IF(LEFT(F158,15)="Наименование уч",F158,A157)</f>
        <v>Наименование учреждения: краевое государственное автономное учреждение «Редакция газеты «Дзержинец»</v>
      </c>
      <c r="B158" s="17" t="str">
        <f aca="false">IF(LEFT(F158,15)="Наименование ус",F158,IF(LEFT(F158,15)="Наименование ра",F158,B157))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aca="false">IF(LEFT(F158,1)="П",F158,C157)</f>
        <v>Показатели, характеризующие объем государственной услуги, установленные в государственном задании</v>
      </c>
      <c r="F158" s="25" t="s">
        <v>61</v>
      </c>
      <c r="G158" s="19" t="s">
        <v>62</v>
      </c>
      <c r="H158" s="21" t="s">
        <v>63</v>
      </c>
      <c r="I158" s="29" t="n">
        <v>156</v>
      </c>
      <c r="J158" s="29" t="n">
        <v>156</v>
      </c>
      <c r="K158" s="23" t="n">
        <f aca="false">J158/I158</f>
        <v>1</v>
      </c>
      <c r="L158" s="23"/>
      <c r="M158" s="21"/>
      <c r="N158" s="36" t="s">
        <v>31</v>
      </c>
      <c r="O158" s="23"/>
    </row>
    <row r="159" customFormat="false" ht="189" hidden="false" customHeight="false" outlineLevel="0" collapsed="false">
      <c r="A159" s="17" t="str">
        <f aca="false">IF(LEFT(F159,15)="Наименование уч",F159,A158)</f>
        <v>Наименование учреждения: краевое государственное автономное учреждение «Редакция газеты «Дзержинец»</v>
      </c>
      <c r="B159" s="17" t="str">
        <f aca="false">IF(LEFT(F159,15)="Наименование ус",F159,IF(LEFT(F159,15)="Наименование ра",F159,B158))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aca="false">IF(LEFT(F159,1)="П",F159,C158)</f>
        <v>Показатели, характеризующие объем государственной услуги, установленные в государственном задании</v>
      </c>
      <c r="F159" s="25" t="s">
        <v>64</v>
      </c>
      <c r="G159" s="19" t="s">
        <v>65</v>
      </c>
      <c r="H159" s="21" t="s">
        <v>66</v>
      </c>
      <c r="I159" s="21" t="n">
        <v>140.4</v>
      </c>
      <c r="J159" s="21" t="n">
        <v>140.4</v>
      </c>
      <c r="K159" s="23" t="n">
        <f aca="false">J159/I159</f>
        <v>1</v>
      </c>
      <c r="L159" s="23"/>
      <c r="M159" s="21"/>
      <c r="N159" s="36" t="s">
        <v>31</v>
      </c>
      <c r="O159" s="23"/>
    </row>
    <row r="160" customFormat="false" ht="189" hidden="false" customHeight="false" outlineLevel="0" collapsed="false">
      <c r="A160" s="17" t="str">
        <f aca="false">IF(LEFT(F160,15)="Наименование уч",F160,A159)</f>
        <v>Наименование учреждения: краевое государственное автономное учреждение «Редакция газеты «Дзержинец»</v>
      </c>
      <c r="B160" s="17" t="str">
        <f aca="false">IF(LEFT(F160,15)="Наименование ус",F160,IF(LEFT(F160,15)="Наименование ра",F160,B159))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aca="false">IF(LEFT(F160,1)="П",F160,C159)</f>
        <v>Показатели, характеризующие объем государственной услуги, установленные в государственном задании</v>
      </c>
      <c r="F160" s="32"/>
      <c r="G160" s="32"/>
      <c r="H160" s="32"/>
      <c r="I160" s="32"/>
      <c r="J160" s="32"/>
      <c r="K160" s="32"/>
      <c r="L160" s="32"/>
      <c r="M160" s="32"/>
      <c r="N160" s="32"/>
      <c r="O160" s="23"/>
    </row>
    <row r="161" customFormat="false" ht="189" hidden="false" customHeight="true" outlineLevel="0" collapsed="false">
      <c r="A161" s="17" t="str">
        <f aca="false">IF(LEFT(F161,15)="Наименование уч",F161,A160)</f>
        <v>Наименование учреждения: краевое государственное автономное учреждение «Редакция газеты «Огни Енисея»</v>
      </c>
      <c r="B161" s="17" t="str">
        <f aca="false">IF(LEFT(F161,15)="Наименование ус",F161,IF(LEFT(F161,15)="Наименование ра",F161,B160))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aca="false">IF(LEFT(F161,1)="П",F161,C160)</f>
        <v>Показатели, характеризующие объем государственной услуги, установленные в государственном задании</v>
      </c>
      <c r="F161" s="19" t="s">
        <v>137</v>
      </c>
      <c r="G161" s="19"/>
      <c r="H161" s="19"/>
      <c r="I161" s="19"/>
      <c r="J161" s="19"/>
      <c r="K161" s="19"/>
      <c r="L161" s="19"/>
      <c r="M161" s="19"/>
      <c r="N161" s="19"/>
      <c r="O161" s="19"/>
    </row>
    <row r="162" customFormat="false" ht="189.75" hidden="false" customHeight="true" outlineLevel="0" collapsed="false">
      <c r="A162" s="17" t="str">
        <f aca="false">IF(LEFT(F162,15)="Наименование уч",F162,A161)</f>
        <v>Наименование учреждения: краевое государственное автономное учреждение «Редакция газеты «Огни Енисея»</v>
      </c>
      <c r="B162" s="17" t="str">
        <f aca="false">IF(LEFT(F162,15)="Наименование ус",F162,IF(LEFT(F162,15)="Наименование ра",F162,B161))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aca="false">IF(LEFT(F162,1)="П",F162,C161)</f>
        <v>Показатели, характеризующие объем государственной услуги, установленные в государственном задании</v>
      </c>
      <c r="F162" s="19" t="s">
        <v>16</v>
      </c>
      <c r="G162" s="19"/>
      <c r="H162" s="19"/>
      <c r="I162" s="19"/>
      <c r="J162" s="19"/>
      <c r="K162" s="19"/>
      <c r="L162" s="19"/>
      <c r="M162" s="19"/>
      <c r="N162" s="19"/>
      <c r="O162" s="19"/>
    </row>
    <row r="163" customFormat="false" ht="45" hidden="false" customHeight="true" outlineLevel="0" collapsed="false">
      <c r="A163" s="17" t="str">
        <f aca="false">IF(LEFT(F163,15)="Наименование уч",F163,A162)</f>
        <v>Наименование учреждения: краевое государственное автономное учреждение «Редакция газеты «Огни Енисея»</v>
      </c>
      <c r="B163" s="17" t="str">
        <f aca="false">IF(LEFT(F163,15)="Наименование ус",F163,IF(LEFT(F163,15)="Наименование ра",F163,B162))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aca="false">IF(LEFT(F163,1)="П",F163,C162)</f>
        <v>Показатели, характеризующие качество государственной услуги, установленные в государственном задании</v>
      </c>
      <c r="F163" s="19" t="s">
        <v>17</v>
      </c>
      <c r="G163" s="19"/>
      <c r="H163" s="19"/>
      <c r="I163" s="19"/>
      <c r="J163" s="19"/>
      <c r="K163" s="19" t="s">
        <v>18</v>
      </c>
      <c r="L163" s="19" t="s">
        <v>19</v>
      </c>
      <c r="M163" s="19" t="s">
        <v>20</v>
      </c>
      <c r="N163" s="19"/>
      <c r="O163" s="19"/>
    </row>
    <row r="164" customFormat="false" ht="189" hidden="false" customHeight="false" outlineLevel="0" collapsed="false">
      <c r="A164" s="17" t="str">
        <f aca="false">IF(LEFT(F164,15)="Наименование уч",F164,A163)</f>
        <v>Наименование учреждения: краевое государственное автономное учреждение «Редакция газеты «Огни Енисея»</v>
      </c>
      <c r="B164" s="17" t="str">
        <f aca="false">IF(LEFT(F164,15)="Наименование ус",F164,IF(LEFT(F164,15)="Наименование ра",F164,B163))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aca="false">IF(LEFT(F164,1)="П",F164,C163)</f>
        <v>Показатели, характеризующие качество государственной услуги, установленные в государственном задании</v>
      </c>
      <c r="F164" s="21" t="s">
        <v>21</v>
      </c>
      <c r="G164" s="19" t="s">
        <v>22</v>
      </c>
      <c r="H164" s="21" t="s">
        <v>23</v>
      </c>
      <c r="I164" s="21" t="s">
        <v>24</v>
      </c>
      <c r="J164" s="21" t="n">
        <v>50</v>
      </c>
      <c r="K164" s="22" t="n">
        <f aca="false">J164/20</f>
        <v>2.5</v>
      </c>
      <c r="L164" s="23" t="n">
        <f aca="false">(K164+K165+K166+K167+K168+K169)/6</f>
        <v>1.25</v>
      </c>
      <c r="M164" s="19" t="s">
        <v>25</v>
      </c>
      <c r="N164" s="19" t="s">
        <v>26</v>
      </c>
      <c r="O164" s="23" t="n">
        <f aca="false">(L164+L172)/2</f>
        <v>1.125</v>
      </c>
    </row>
    <row r="165" customFormat="false" ht="189" hidden="false" customHeight="false" outlineLevel="0" collapsed="false">
      <c r="A165" s="17" t="str">
        <f aca="false">IF(LEFT(F165,15)="Наименование уч",F165,A164)</f>
        <v>Наименование учреждения: краевое государственное автономное учреждение «Редакция газеты «Огни Енисея»</v>
      </c>
      <c r="B165" s="17" t="str">
        <f aca="false">IF(LEFT(F165,15)="Наименование ус",F165,IF(LEFT(F165,15)="Наименование ра",F165,B164))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aca="false">IF(LEFT(F165,1)="П",F165,C164)</f>
        <v>Показатели, характеризующие качество государственной услуги, установленные в государственном задании</v>
      </c>
      <c r="F165" s="21" t="s">
        <v>27</v>
      </c>
      <c r="G165" s="19" t="s">
        <v>138</v>
      </c>
      <c r="H165" s="21" t="s">
        <v>29</v>
      </c>
      <c r="I165" s="21" t="s">
        <v>139</v>
      </c>
      <c r="J165" s="24" t="n">
        <v>4000</v>
      </c>
      <c r="K165" s="22" t="n">
        <f aca="false">J165/4000</f>
        <v>1</v>
      </c>
      <c r="L165" s="23"/>
      <c r="M165" s="21"/>
      <c r="N165" s="19" t="s">
        <v>31</v>
      </c>
      <c r="O165" s="23"/>
    </row>
    <row r="166" customFormat="false" ht="189" hidden="false" customHeight="false" outlineLevel="0" collapsed="false">
      <c r="A166" s="17" t="str">
        <f aca="false">IF(LEFT(F166,15)="Наименование уч",F166,A165)</f>
        <v>Наименование учреждения: краевое государственное автономное учреждение «Редакция газеты «Огни Енисея»</v>
      </c>
      <c r="B166" s="17" t="str">
        <f aca="false">IF(LEFT(F166,15)="Наименование ус",F166,IF(LEFT(F166,15)="Наименование ра",F166,B165))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aca="false">IF(LEFT(F166,1)="П",F166,C165)</f>
        <v>Показатели, характеризующие качество государственной услуги, установленные в государственном задании</v>
      </c>
      <c r="F166" s="21" t="s">
        <v>32</v>
      </c>
      <c r="G166" s="19" t="s">
        <v>140</v>
      </c>
      <c r="H166" s="19" t="s">
        <v>34</v>
      </c>
      <c r="I166" s="21" t="s">
        <v>35</v>
      </c>
      <c r="J166" s="21" t="n">
        <v>1</v>
      </c>
      <c r="K166" s="22" t="n">
        <f aca="false">J166/1</f>
        <v>1</v>
      </c>
      <c r="L166" s="23"/>
      <c r="M166" s="21"/>
      <c r="N166" s="19" t="s">
        <v>31</v>
      </c>
      <c r="O166" s="23"/>
    </row>
    <row r="167" customFormat="false" ht="189" hidden="false" customHeight="false" outlineLevel="0" collapsed="false">
      <c r="A167" s="17" t="str">
        <f aca="false">IF(LEFT(F167,15)="Наименование уч",F167,A166)</f>
        <v>Наименование учреждения: краевое государственное автономное учреждение «Редакция газеты «Огни Енисея»</v>
      </c>
      <c r="B167" s="17" t="str">
        <f aca="false">IF(LEFT(F167,15)="Наименование ус",F167,IF(LEFT(F167,15)="Наименование ра",F167,B166))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aca="false">IF(LEFT(F167,1)="П",F167,C166)</f>
        <v>Показатели, характеризующие качество государственной услуги, установленные в государственном задании</v>
      </c>
      <c r="F167" s="21" t="s">
        <v>36</v>
      </c>
      <c r="G167" s="19" t="s">
        <v>141</v>
      </c>
      <c r="H167" s="19" t="s">
        <v>38</v>
      </c>
      <c r="I167" s="21" t="s">
        <v>35</v>
      </c>
      <c r="J167" s="21" t="n">
        <v>1</v>
      </c>
      <c r="K167" s="22" t="n">
        <f aca="false">J167/1</f>
        <v>1</v>
      </c>
      <c r="L167" s="23"/>
      <c r="M167" s="21"/>
      <c r="N167" s="19" t="s">
        <v>31</v>
      </c>
      <c r="O167" s="23"/>
    </row>
    <row r="168" customFormat="false" ht="189" hidden="false" customHeight="false" outlineLevel="0" collapsed="false">
      <c r="A168" s="17" t="str">
        <f aca="false">IF(LEFT(F168,15)="Наименование уч",F168,A167)</f>
        <v>Наименование учреждения: краевое государственное автономное учреждение «Редакция газеты «Огни Енисея»</v>
      </c>
      <c r="B168" s="17" t="str">
        <f aca="false">IF(LEFT(F168,15)="Наименование ус",F168,IF(LEFT(F168,15)="Наименование ра",F168,B167))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aca="false">IF(LEFT(F168,1)="П",F168,C167)</f>
        <v>Показатели, характеризующие качество государственной услуги, установленные в государственном задании</v>
      </c>
      <c r="F168" s="21" t="s">
        <v>39</v>
      </c>
      <c r="G168" s="19" t="s">
        <v>142</v>
      </c>
      <c r="H168" s="19" t="s">
        <v>41</v>
      </c>
      <c r="I168" s="21" t="s">
        <v>143</v>
      </c>
      <c r="J168" s="21" t="n">
        <v>138</v>
      </c>
      <c r="K168" s="22" t="n">
        <f aca="false">J168/138</f>
        <v>1</v>
      </c>
      <c r="L168" s="23"/>
      <c r="M168" s="21"/>
      <c r="N168" s="19" t="s">
        <v>31</v>
      </c>
      <c r="O168" s="23"/>
    </row>
    <row r="169" customFormat="false" ht="189" hidden="false" customHeight="false" outlineLevel="0" collapsed="false">
      <c r="A169" s="17" t="str">
        <f aca="false">IF(LEFT(F169,15)="Наименование уч",F169,A168)</f>
        <v>Наименование учреждения: краевое государственное автономное учреждение «Редакция газеты «Огни Енисея»</v>
      </c>
      <c r="B169" s="17" t="str">
        <f aca="false">IF(LEFT(F169,15)="Наименование ус",F169,IF(LEFT(F169,15)="Наименование ра",F169,B168))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aca="false">IF(LEFT(F169,1)="П",F169,C168)</f>
        <v>Показатели, характеризующие качество государственной услуги, установленные в государственном задании</v>
      </c>
      <c r="F169" s="21" t="s">
        <v>43</v>
      </c>
      <c r="G169" s="19" t="s">
        <v>44</v>
      </c>
      <c r="H169" s="21" t="s">
        <v>45</v>
      </c>
      <c r="I169" s="21" t="s">
        <v>35</v>
      </c>
      <c r="J169" s="21" t="n">
        <v>1</v>
      </c>
      <c r="K169" s="22" t="n">
        <f aca="false">J169/1</f>
        <v>1</v>
      </c>
      <c r="L169" s="23"/>
      <c r="M169" s="19"/>
      <c r="N169" s="19" t="s">
        <v>26</v>
      </c>
      <c r="O169" s="23"/>
    </row>
    <row r="170" customFormat="false" ht="31.5" hidden="false" customHeight="true" outlineLevel="0" collapsed="false">
      <c r="A170" s="17" t="str">
        <f aca="false">IF(LEFT(F170,15)="Наименование уч",F170,A169)</f>
        <v>Наименование учреждения: краевое государственное автономное учреждение «Редакция газеты «Огни Енисея»</v>
      </c>
      <c r="B170" s="17" t="str">
        <f aca="false">IF(LEFT(F170,15)="Наименование ус",F170,IF(LEFT(F170,15)="Наименование ра",F170,B169))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aca="false">IF(LEFT(F170,1)="П",F170,C169)</f>
        <v>Показатели, характеризующие объем государственной услуги, установленные в государственном задании</v>
      </c>
      <c r="F170" s="19" t="s">
        <v>47</v>
      </c>
      <c r="G170" s="19"/>
      <c r="H170" s="19"/>
      <c r="I170" s="19"/>
      <c r="J170" s="19"/>
      <c r="K170" s="21" t="s">
        <v>48</v>
      </c>
      <c r="L170" s="21" t="s">
        <v>49</v>
      </c>
      <c r="M170" s="21" t="s">
        <v>20</v>
      </c>
      <c r="N170" s="21"/>
      <c r="O170" s="23"/>
    </row>
    <row r="171" customFormat="false" ht="189" hidden="false" customHeight="false" outlineLevel="0" collapsed="false">
      <c r="A171" s="17" t="str">
        <f aca="false">IF(LEFT(F171,15)="Наименование уч",F171,A170)</f>
        <v>Наименование учреждения: краевое государственное автономное учреждение «Редакция газеты «Огни Енисея»</v>
      </c>
      <c r="B171" s="17" t="str">
        <f aca="false">IF(LEFT(F171,15)="Наименование ус",F171,IF(LEFT(F171,15)="Наименование ра",F171,B170))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aca="false">IF(LEFT(F171,1)="П",F171,C170)</f>
        <v>Показатели, характеризующие объем государственной услуги, установленные в государственном задании</v>
      </c>
      <c r="F171" s="25" t="s">
        <v>21</v>
      </c>
      <c r="G171" s="19" t="s">
        <v>144</v>
      </c>
      <c r="H171" s="21"/>
      <c r="I171" s="21"/>
      <c r="J171" s="21"/>
      <c r="K171" s="21"/>
      <c r="L171" s="21"/>
      <c r="M171" s="21"/>
      <c r="N171" s="21"/>
      <c r="O171" s="23"/>
    </row>
    <row r="172" customFormat="false" ht="189" hidden="false" customHeight="false" outlineLevel="0" collapsed="false">
      <c r="A172" s="17" t="str">
        <f aca="false">IF(LEFT(F172,15)="Наименование уч",F172,A171)</f>
        <v>Наименование учреждения: краевое государственное автономное учреждение «Редакция газеты «Огни Енисея»</v>
      </c>
      <c r="B172" s="17" t="str">
        <f aca="false">IF(LEFT(F172,15)="Наименование ус",F172,IF(LEFT(F172,15)="Наименование ра",F172,B171))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aca="false">IF(LEFT(F172,1)="П",F172,C171)</f>
        <v>Показатели, характеризующие объем государственной услуги, установленные в государственном задании</v>
      </c>
      <c r="F172" s="25" t="s">
        <v>51</v>
      </c>
      <c r="G172" s="19" t="s">
        <v>52</v>
      </c>
      <c r="H172" s="21" t="s">
        <v>53</v>
      </c>
      <c r="I172" s="26" t="n">
        <v>234</v>
      </c>
      <c r="J172" s="26" t="n">
        <v>234</v>
      </c>
      <c r="K172" s="23" t="n">
        <f aca="false">J172/I172</f>
        <v>1</v>
      </c>
      <c r="L172" s="23" t="n">
        <f aca="false">(K172+K173+K174+K175+K176)/5</f>
        <v>1</v>
      </c>
      <c r="M172" s="21"/>
      <c r="N172" s="19" t="s">
        <v>31</v>
      </c>
      <c r="O172" s="23"/>
    </row>
    <row r="173" customFormat="false" ht="189" hidden="false" customHeight="false" outlineLevel="0" collapsed="false">
      <c r="A173" s="17" t="str">
        <f aca="false">IF(LEFT(F173,15)="Наименование уч",F173,A172)</f>
        <v>Наименование учреждения: краевое государственное автономное учреждение «Редакция газеты «Огни Енисея»</v>
      </c>
      <c r="B173" s="17" t="str">
        <f aca="false">IF(LEFT(F173,15)="Наименование ус",F173,IF(LEFT(F173,15)="Наименование ра",F173,B172))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aca="false">IF(LEFT(F173,1)="П",F173,C172)</f>
        <v>Показатели, характеризующие объем государственной услуги, установленные в государственном задании</v>
      </c>
      <c r="F173" s="25" t="s">
        <v>54</v>
      </c>
      <c r="G173" s="19" t="s">
        <v>55</v>
      </c>
      <c r="H173" s="21" t="s">
        <v>56</v>
      </c>
      <c r="I173" s="27" t="n">
        <v>6991.03</v>
      </c>
      <c r="J173" s="27" t="n">
        <v>6991.03</v>
      </c>
      <c r="K173" s="23" t="n">
        <f aca="false">J173/I173</f>
        <v>1</v>
      </c>
      <c r="L173" s="23"/>
      <c r="M173" s="21"/>
      <c r="N173" s="19" t="s">
        <v>77</v>
      </c>
      <c r="O173" s="23"/>
    </row>
    <row r="174" customFormat="false" ht="189" hidden="false" customHeight="false" outlineLevel="0" collapsed="false">
      <c r="A174" s="17" t="str">
        <f aca="false">IF(LEFT(F174,15)="Наименование уч",F174,A173)</f>
        <v>Наименование учреждения: краевое государственное автономное учреждение «Редакция газеты «Огни Енисея»</v>
      </c>
      <c r="B174" s="17" t="str">
        <f aca="false">IF(LEFT(F174,15)="Наименование ус",F174,IF(LEFT(F174,15)="Наименование ра",F174,B173))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aca="false">IF(LEFT(F174,1)="П",F174,C173)</f>
        <v>Показатели, характеризующие объем государственной услуги, установленные в государственном задании</v>
      </c>
      <c r="F174" s="25" t="s">
        <v>58</v>
      </c>
      <c r="G174" s="19" t="s">
        <v>59</v>
      </c>
      <c r="H174" s="21" t="s">
        <v>60</v>
      </c>
      <c r="I174" s="28" t="n">
        <v>1635.9</v>
      </c>
      <c r="J174" s="28" t="n">
        <v>1635.9</v>
      </c>
      <c r="K174" s="23" t="n">
        <f aca="false">J174/I174</f>
        <v>1</v>
      </c>
      <c r="L174" s="23"/>
      <c r="M174" s="21"/>
      <c r="N174" s="21" t="s">
        <v>77</v>
      </c>
      <c r="O174" s="23"/>
    </row>
    <row r="175" customFormat="false" ht="189" hidden="false" customHeight="false" outlineLevel="0" collapsed="false">
      <c r="A175" s="17" t="str">
        <f aca="false">IF(LEFT(F175,15)="Наименование уч",F175,A174)</f>
        <v>Наименование учреждения: краевое государственное автономное учреждение «Редакция газеты «Огни Енисея»</v>
      </c>
      <c r="B175" s="17" t="str">
        <f aca="false">IF(LEFT(F175,15)="Наименование ус",F175,IF(LEFT(F175,15)="Наименование ра",F175,B174))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aca="false">IF(LEFT(F175,1)="П",F175,C174)</f>
        <v>Показатели, характеризующие объем государственной услуги, установленные в государственном задании</v>
      </c>
      <c r="F175" s="25" t="s">
        <v>61</v>
      </c>
      <c r="G175" s="19" t="s">
        <v>62</v>
      </c>
      <c r="H175" s="21" t="s">
        <v>63</v>
      </c>
      <c r="I175" s="29" t="n">
        <v>312</v>
      </c>
      <c r="J175" s="29" t="n">
        <v>312</v>
      </c>
      <c r="K175" s="23" t="n">
        <f aca="false">J175/I175</f>
        <v>1</v>
      </c>
      <c r="L175" s="23"/>
      <c r="M175" s="21"/>
      <c r="N175" s="19" t="s">
        <v>31</v>
      </c>
      <c r="O175" s="23"/>
    </row>
    <row r="176" customFormat="false" ht="189" hidden="false" customHeight="false" outlineLevel="0" collapsed="false">
      <c r="A176" s="17" t="str">
        <f aca="false">IF(LEFT(F176,15)="Наименование уч",F176,A175)</f>
        <v>Наименование учреждения: краевое государственное автономное учреждение «Редакция газеты «Огни Енисея»</v>
      </c>
      <c r="B176" s="17" t="str">
        <f aca="false">IF(LEFT(F176,15)="Наименование ус",F176,IF(LEFT(F176,15)="Наименование ра",F176,B175))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aca="false">IF(LEFT(F176,1)="П",F176,C175)</f>
        <v>Показатели, характеризующие объем государственной услуги, установленные в государственном задании</v>
      </c>
      <c r="F176" s="25" t="s">
        <v>64</v>
      </c>
      <c r="G176" s="19" t="s">
        <v>65</v>
      </c>
      <c r="H176" s="21" t="s">
        <v>66</v>
      </c>
      <c r="I176" s="21" t="n">
        <v>234</v>
      </c>
      <c r="J176" s="21" t="n">
        <v>234</v>
      </c>
      <c r="K176" s="23" t="n">
        <f aca="false">J176/I176</f>
        <v>1</v>
      </c>
      <c r="L176" s="23"/>
      <c r="M176" s="21"/>
      <c r="N176" s="19" t="s">
        <v>31</v>
      </c>
      <c r="O176" s="23"/>
    </row>
    <row r="177" customFormat="false" ht="189" hidden="false" customHeight="false" outlineLevel="0" collapsed="false">
      <c r="A177" s="17" t="str">
        <f aca="false">IF(LEFT(F177,15)="Наименование уч",F177,A176)</f>
        <v>Наименование учреждения: краевое государственное автономное учреждение «Редакция газеты «Огни Енисея»</v>
      </c>
      <c r="B177" s="17" t="str">
        <f aca="false">IF(LEFT(F177,15)="Наименование ус",F177,IF(LEFT(F177,15)="Наименование ра",F177,B176))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aca="false">IF(LEFT(F177,1)="П",F177,C176)</f>
        <v>Показатели, характеризующие объем государственной услуги, установленные в государственном задании</v>
      </c>
      <c r="F177" s="32"/>
      <c r="G177" s="32"/>
      <c r="H177" s="32"/>
      <c r="I177" s="32"/>
      <c r="J177" s="32"/>
      <c r="K177" s="32"/>
      <c r="L177" s="32"/>
      <c r="M177" s="32"/>
      <c r="N177" s="32"/>
      <c r="O177" s="32"/>
    </row>
    <row r="178" customFormat="false" ht="189" hidden="false" customHeight="true" outlineLevel="0" collapsed="false">
      <c r="A178" s="17" t="str">
        <f aca="false">IF(LEFT(F178,15)="Наименование уч",F178,A177)</f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aca="false">IF(LEFT(F178,15)="Наименование ус",F178,IF(LEFT(F178,15)="Наименование ра",F178,B177))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aca="false">IF(LEFT(F178,1)="П",F178,C177)</f>
        <v>Показатели, характеризующие объем государственной услуги, установленные в государственном задании</v>
      </c>
      <c r="F178" s="19" t="s">
        <v>145</v>
      </c>
      <c r="G178" s="19"/>
      <c r="H178" s="19"/>
      <c r="I178" s="19"/>
      <c r="J178" s="19"/>
      <c r="K178" s="19"/>
      <c r="L178" s="19"/>
      <c r="M178" s="19"/>
      <c r="N178" s="19"/>
      <c r="O178" s="19"/>
    </row>
    <row r="179" customFormat="false" ht="189.75" hidden="false" customHeight="true" outlineLevel="0" collapsed="false">
      <c r="A179" s="17" t="str">
        <f aca="false">IF(LEFT(F179,15)="Наименование уч",F179,A178)</f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aca="false">IF(LEFT(F179,15)="Наименование ус",F179,IF(LEFT(F179,15)="Наименование ра",F179,B178))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aca="false">IF(LEFT(F179,1)="П",F179,C178)</f>
        <v>Показатели, характеризующие объем государственной услуги, установленные в государственном задании</v>
      </c>
      <c r="F179" s="19" t="s">
        <v>16</v>
      </c>
      <c r="G179" s="19"/>
      <c r="H179" s="19"/>
      <c r="I179" s="19"/>
      <c r="J179" s="19"/>
      <c r="K179" s="19"/>
      <c r="L179" s="19"/>
      <c r="M179" s="19"/>
      <c r="N179" s="19"/>
      <c r="O179" s="19"/>
    </row>
    <row r="180" customFormat="false" ht="28.5" hidden="false" customHeight="true" outlineLevel="0" collapsed="false">
      <c r="A180" s="17" t="str">
        <f aca="false">IF(LEFT(F180,15)="Наименование уч",F180,A179)</f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aca="false">IF(LEFT(F180,15)="Наименование ус",F180,IF(LEFT(F180,15)="Наименование ра",F180,B179))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aca="false">IF(LEFT(F180,1)="П",F180,C179)</f>
        <v>Показатели, характеризующие качество государственной услуги, установленные в государственном задании</v>
      </c>
      <c r="F180" s="19" t="s">
        <v>17</v>
      </c>
      <c r="G180" s="19"/>
      <c r="H180" s="19"/>
      <c r="I180" s="19"/>
      <c r="J180" s="19"/>
      <c r="K180" s="19" t="s">
        <v>18</v>
      </c>
      <c r="L180" s="19" t="s">
        <v>19</v>
      </c>
      <c r="M180" s="19" t="s">
        <v>20</v>
      </c>
      <c r="N180" s="19"/>
      <c r="O180" s="19"/>
    </row>
    <row r="181" customFormat="false" ht="189" hidden="false" customHeight="false" outlineLevel="0" collapsed="false">
      <c r="A181" s="17" t="str">
        <f aca="false">IF(LEFT(F181,15)="Наименование уч",F181,A180)</f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aca="false">IF(LEFT(F181,15)="Наименование ус",F181,IF(LEFT(F181,15)="Наименование ра",F181,B180))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aca="false">IF(LEFT(F181,1)="П",F181,C180)</f>
        <v>Показатели, характеризующие качество государственной услуги, установленные в государственном задании</v>
      </c>
      <c r="F181" s="21" t="s">
        <v>21</v>
      </c>
      <c r="G181" s="19" t="s">
        <v>22</v>
      </c>
      <c r="H181" s="21" t="s">
        <v>23</v>
      </c>
      <c r="I181" s="21" t="s">
        <v>24</v>
      </c>
      <c r="J181" s="21" t="n">
        <v>83</v>
      </c>
      <c r="K181" s="22" t="n">
        <f aca="false">J181/20</f>
        <v>4.15</v>
      </c>
      <c r="L181" s="23" t="n">
        <f aca="false">(K181+K182+K183+K184+K185+K186)/6</f>
        <v>1.70083333333333</v>
      </c>
      <c r="M181" s="19" t="s">
        <v>25</v>
      </c>
      <c r="N181" s="19" t="s">
        <v>26</v>
      </c>
      <c r="O181" s="23" t="n">
        <f aca="false">(L181+L189)/2</f>
        <v>1.39506916329285</v>
      </c>
    </row>
    <row r="182" customFormat="false" ht="189" hidden="false" customHeight="false" outlineLevel="0" collapsed="false">
      <c r="A182" s="17" t="str">
        <f aca="false">IF(LEFT(F182,15)="Наименование уч",F182,A181)</f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aca="false">IF(LEFT(F182,15)="Наименование ус",F182,IF(LEFT(F182,15)="Наименование ра",F182,B181))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aca="false">IF(LEFT(F182,1)="П",F182,C181)</f>
        <v>Показатели, характеризующие качество государственной услуги, установленные в государственном задании</v>
      </c>
      <c r="F182" s="21" t="s">
        <v>27</v>
      </c>
      <c r="G182" s="19" t="s">
        <v>146</v>
      </c>
      <c r="H182" s="21" t="s">
        <v>29</v>
      </c>
      <c r="I182" s="21" t="s">
        <v>147</v>
      </c>
      <c r="J182" s="24" t="n">
        <v>3914</v>
      </c>
      <c r="K182" s="22" t="n">
        <f aca="false">J182/3800</f>
        <v>1.03</v>
      </c>
      <c r="L182" s="23"/>
      <c r="M182" s="21" t="s">
        <v>70</v>
      </c>
      <c r="N182" s="19" t="s">
        <v>31</v>
      </c>
      <c r="O182" s="23"/>
    </row>
    <row r="183" customFormat="false" ht="189" hidden="false" customHeight="false" outlineLevel="0" collapsed="false">
      <c r="A183" s="17" t="str">
        <f aca="false">IF(LEFT(F183,15)="Наименование уч",F183,A182)</f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aca="false">IF(LEFT(F183,15)="Наименование ус",F183,IF(LEFT(F183,15)="Наименование ра",F183,B182))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aca="false">IF(LEFT(F183,1)="П",F183,C182)</f>
        <v>Показатели, характеризующие качество государственной услуги, установленные в государственном задании</v>
      </c>
      <c r="F183" s="21" t="s">
        <v>32</v>
      </c>
      <c r="G183" s="19" t="s">
        <v>148</v>
      </c>
      <c r="H183" s="19" t="s">
        <v>34</v>
      </c>
      <c r="I183" s="21" t="s">
        <v>35</v>
      </c>
      <c r="J183" s="21" t="n">
        <v>1</v>
      </c>
      <c r="K183" s="22" t="n">
        <f aca="false">J183/1</f>
        <v>1</v>
      </c>
      <c r="L183" s="23"/>
      <c r="M183" s="21"/>
      <c r="N183" s="19" t="s">
        <v>31</v>
      </c>
      <c r="O183" s="23"/>
    </row>
    <row r="184" customFormat="false" ht="189" hidden="false" customHeight="false" outlineLevel="0" collapsed="false">
      <c r="A184" s="17" t="str">
        <f aca="false">IF(LEFT(F184,15)="Наименование уч",F184,A183)</f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aca="false">IF(LEFT(F184,15)="Наименование ус",F184,IF(LEFT(F184,15)="Наименование ра",F184,B183))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aca="false">IF(LEFT(F184,1)="П",F184,C183)</f>
        <v>Показатели, характеризующие качество государственной услуги, установленные в государственном задании</v>
      </c>
      <c r="F184" s="21" t="s">
        <v>36</v>
      </c>
      <c r="G184" s="19" t="s">
        <v>149</v>
      </c>
      <c r="H184" s="19" t="s">
        <v>38</v>
      </c>
      <c r="I184" s="21" t="s">
        <v>35</v>
      </c>
      <c r="J184" s="21" t="n">
        <v>1</v>
      </c>
      <c r="K184" s="22" t="n">
        <f aca="false">J184/1</f>
        <v>1</v>
      </c>
      <c r="L184" s="23"/>
      <c r="M184" s="21"/>
      <c r="N184" s="19" t="s">
        <v>31</v>
      </c>
      <c r="O184" s="23"/>
    </row>
    <row r="185" customFormat="false" ht="189" hidden="false" customHeight="false" outlineLevel="0" collapsed="false">
      <c r="A185" s="17" t="str">
        <f aca="false">IF(LEFT(F185,15)="Наименование уч",F185,A184)</f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aca="false">IF(LEFT(F185,15)="Наименование ус",F185,IF(LEFT(F185,15)="Наименование ра",F185,B184))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aca="false">IF(LEFT(F185,1)="П",F185,C184)</f>
        <v>Показатели, характеризующие качество государственной услуги, установленные в государственном задании</v>
      </c>
      <c r="F185" s="21" t="s">
        <v>39</v>
      </c>
      <c r="G185" s="19" t="s">
        <v>150</v>
      </c>
      <c r="H185" s="19" t="s">
        <v>41</v>
      </c>
      <c r="I185" s="21" t="s">
        <v>151</v>
      </c>
      <c r="J185" s="21" t="n">
        <v>82</v>
      </c>
      <c r="K185" s="22" t="n">
        <f aca="false">J185/80</f>
        <v>1.025</v>
      </c>
      <c r="L185" s="23"/>
      <c r="M185" s="19" t="s">
        <v>75</v>
      </c>
      <c r="N185" s="19" t="s">
        <v>31</v>
      </c>
      <c r="O185" s="23"/>
    </row>
    <row r="186" customFormat="false" ht="189" hidden="false" customHeight="false" outlineLevel="0" collapsed="false">
      <c r="A186" s="17" t="str">
        <f aca="false">IF(LEFT(F186,15)="Наименование уч",F186,A185)</f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aca="false">IF(LEFT(F186,15)="Наименование ус",F186,IF(LEFT(F186,15)="Наименование ра",F186,B185))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aca="false">IF(LEFT(F186,1)="П",F186,C185)</f>
        <v>Показатели, характеризующие качество государственной услуги, установленные в государственном задании</v>
      </c>
      <c r="F186" s="21" t="s">
        <v>43</v>
      </c>
      <c r="G186" s="19" t="s">
        <v>44</v>
      </c>
      <c r="H186" s="21" t="s">
        <v>45</v>
      </c>
      <c r="I186" s="21" t="s">
        <v>35</v>
      </c>
      <c r="J186" s="21" t="n">
        <v>2</v>
      </c>
      <c r="K186" s="22" t="n">
        <f aca="false">J186/1</f>
        <v>2</v>
      </c>
      <c r="L186" s="23"/>
      <c r="M186" s="19" t="s">
        <v>46</v>
      </c>
      <c r="N186" s="19" t="s">
        <v>26</v>
      </c>
      <c r="O186" s="23"/>
    </row>
    <row r="187" customFormat="false" ht="41.25" hidden="false" customHeight="true" outlineLevel="0" collapsed="false">
      <c r="A187" s="17" t="str">
        <f aca="false">IF(LEFT(F187,15)="Наименование уч",F187,A186)</f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aca="false">IF(LEFT(F187,15)="Наименование ус",F187,IF(LEFT(F187,15)="Наименование ра",F187,B186))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aca="false">IF(LEFT(F187,1)="П",F187,C186)</f>
        <v>Показатели, характеризующие объем государственной услуги, установленные в государственном задании</v>
      </c>
      <c r="F187" s="19" t="s">
        <v>47</v>
      </c>
      <c r="G187" s="19"/>
      <c r="H187" s="19"/>
      <c r="I187" s="19"/>
      <c r="J187" s="19"/>
      <c r="K187" s="21" t="s">
        <v>48</v>
      </c>
      <c r="L187" s="21" t="s">
        <v>49</v>
      </c>
      <c r="M187" s="21" t="s">
        <v>20</v>
      </c>
      <c r="N187" s="21"/>
      <c r="O187" s="23"/>
    </row>
    <row r="188" customFormat="false" ht="189" hidden="false" customHeight="false" outlineLevel="0" collapsed="false">
      <c r="A188" s="17" t="str">
        <f aca="false">IF(LEFT(F188,15)="Наименование уч",F188,A187)</f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aca="false">IF(LEFT(F188,15)="Наименование ус",F188,IF(LEFT(F188,15)="Наименование ра",F188,B187))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aca="false">IF(LEFT(F188,1)="П",F188,C187)</f>
        <v>Показатели, характеризующие объем государственной услуги, установленные в государственном задании</v>
      </c>
      <c r="F188" s="25" t="s">
        <v>21</v>
      </c>
      <c r="G188" s="19" t="s">
        <v>152</v>
      </c>
      <c r="H188" s="21"/>
      <c r="I188" s="21"/>
      <c r="J188" s="21"/>
      <c r="K188" s="21"/>
      <c r="L188" s="21"/>
      <c r="M188" s="21"/>
      <c r="N188" s="21"/>
      <c r="O188" s="23"/>
    </row>
    <row r="189" customFormat="false" ht="189" hidden="false" customHeight="false" outlineLevel="0" collapsed="false">
      <c r="A189" s="17" t="str">
        <f aca="false">IF(LEFT(F189,15)="Наименование уч",F189,A188)</f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aca="false">IF(LEFT(F189,15)="Наименование ус",F189,IF(LEFT(F189,15)="Наименование ра",F189,B188))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aca="false">IF(LEFT(F189,1)="П",F189,C188)</f>
        <v>Показатели, характеризующие объем государственной услуги, установленные в государственном задании</v>
      </c>
      <c r="F189" s="25" t="s">
        <v>51</v>
      </c>
      <c r="G189" s="19" t="s">
        <v>52</v>
      </c>
      <c r="H189" s="21" t="s">
        <v>53</v>
      </c>
      <c r="I189" s="26" t="n">
        <v>218</v>
      </c>
      <c r="J189" s="26" t="n">
        <v>218</v>
      </c>
      <c r="K189" s="23" t="n">
        <f aca="false">J189/I189</f>
        <v>1</v>
      </c>
      <c r="L189" s="23" t="n">
        <f aca="false">(K189+K190+K191+K192+K193)/5</f>
        <v>1.08930499325236</v>
      </c>
      <c r="M189" s="21"/>
      <c r="N189" s="19" t="s">
        <v>31</v>
      </c>
      <c r="O189" s="23"/>
    </row>
    <row r="190" customFormat="false" ht="189" hidden="false" customHeight="false" outlineLevel="0" collapsed="false">
      <c r="A190" s="17" t="str">
        <f aca="false">IF(LEFT(F190,15)="Наименование уч",F190,A189)</f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aca="false">IF(LEFT(F190,15)="Наименование ус",F190,IF(LEFT(F190,15)="Наименование ра",F190,B189))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aca="false">IF(LEFT(F190,1)="П",F190,C189)</f>
        <v>Показатели, характеризующие объем государственной услуги, установленные в государственном задании</v>
      </c>
      <c r="F190" s="25" t="s">
        <v>54</v>
      </c>
      <c r="G190" s="19" t="s">
        <v>55</v>
      </c>
      <c r="H190" s="21" t="s">
        <v>56</v>
      </c>
      <c r="I190" s="27" t="n">
        <v>6513.3</v>
      </c>
      <c r="J190" s="27" t="n">
        <v>6513.3</v>
      </c>
      <c r="K190" s="23" t="n">
        <f aca="false">J190/I190</f>
        <v>1</v>
      </c>
      <c r="L190" s="23"/>
      <c r="M190" s="21"/>
      <c r="N190" s="19" t="s">
        <v>77</v>
      </c>
      <c r="O190" s="23"/>
    </row>
    <row r="191" customFormat="false" ht="189" hidden="false" customHeight="false" outlineLevel="0" collapsed="false">
      <c r="A191" s="17" t="str">
        <f aca="false">IF(LEFT(F191,15)="Наименование уч",F191,A190)</f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aca="false">IF(LEFT(F191,15)="Наименование ус",F191,IF(LEFT(F191,15)="Наименование ра",F191,B190))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aca="false">IF(LEFT(F191,1)="П",F191,C190)</f>
        <v>Показатели, характеризующие объем государственной услуги, установленные в государственном задании</v>
      </c>
      <c r="F191" s="25" t="s">
        <v>58</v>
      </c>
      <c r="G191" s="19" t="s">
        <v>59</v>
      </c>
      <c r="H191" s="21" t="s">
        <v>60</v>
      </c>
      <c r="I191" s="28" t="n">
        <v>1419.9</v>
      </c>
      <c r="J191" s="28" t="n">
        <v>1419.9</v>
      </c>
      <c r="K191" s="23" t="n">
        <f aca="false">J191/I191</f>
        <v>1</v>
      </c>
      <c r="L191" s="23"/>
      <c r="M191" s="21"/>
      <c r="N191" s="21" t="s">
        <v>77</v>
      </c>
      <c r="O191" s="23"/>
    </row>
    <row r="192" customFormat="false" ht="189" hidden="false" customHeight="false" outlineLevel="0" collapsed="false">
      <c r="A192" s="17" t="str">
        <f aca="false">IF(LEFT(F192,15)="Наименование уч",F192,A191)</f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aca="false">IF(LEFT(F192,15)="Наименование ус",F192,IF(LEFT(F192,15)="Наименование ра",F192,B191))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aca="false">IF(LEFT(F192,1)="П",F192,C191)</f>
        <v>Показатели, характеризующие объем государственной услуги, установленные в государственном задании</v>
      </c>
      <c r="F192" s="25" t="s">
        <v>61</v>
      </c>
      <c r="G192" s="19" t="s">
        <v>62</v>
      </c>
      <c r="H192" s="21" t="s">
        <v>63</v>
      </c>
      <c r="I192" s="29" t="n">
        <v>312</v>
      </c>
      <c r="J192" s="29" t="n">
        <v>442</v>
      </c>
      <c r="K192" s="23" t="n">
        <f aca="false">J192/I192</f>
        <v>1.41666666666667</v>
      </c>
      <c r="L192" s="23"/>
      <c r="M192" s="19" t="s">
        <v>102</v>
      </c>
      <c r="N192" s="19" t="s">
        <v>31</v>
      </c>
      <c r="O192" s="23"/>
    </row>
    <row r="193" customFormat="false" ht="189" hidden="false" customHeight="false" outlineLevel="0" collapsed="false">
      <c r="A193" s="17" t="str">
        <f aca="false">IF(LEFT(F193,15)="Наименование уч",F193,A192)</f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aca="false">IF(LEFT(F193,15)="Наименование ус",F193,IF(LEFT(F193,15)="Наименование ра",F193,B192))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aca="false">IF(LEFT(F193,1)="П",F193,C192)</f>
        <v>Показатели, характеризующие объем государственной услуги, установленные в государственном задании</v>
      </c>
      <c r="F193" s="25" t="s">
        <v>64</v>
      </c>
      <c r="G193" s="19" t="s">
        <v>65</v>
      </c>
      <c r="H193" s="21" t="s">
        <v>66</v>
      </c>
      <c r="I193" s="21" t="n">
        <v>197.6</v>
      </c>
      <c r="J193" s="21" t="n">
        <v>203.5</v>
      </c>
      <c r="K193" s="23" t="n">
        <f aca="false">J193/I193</f>
        <v>1.02985829959514</v>
      </c>
      <c r="L193" s="23"/>
      <c r="M193" s="21" t="s">
        <v>153</v>
      </c>
      <c r="N193" s="19" t="s">
        <v>31</v>
      </c>
      <c r="O193" s="23"/>
    </row>
    <row r="194" customFormat="false" ht="189" hidden="false" customHeight="false" outlineLevel="0" collapsed="false">
      <c r="A194" s="17" t="str">
        <f aca="false">IF(LEFT(F194,15)="Наименование уч",F194,A193)</f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aca="false">IF(LEFT(F194,15)="Наименование ус",F194,IF(LEFT(F194,15)="Наименование ра",F194,B193))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aca="false">IF(LEFT(F194,1)="П",F194,C193)</f>
        <v>Показатели, характеризующие объем государственной услуги, установленные в государственном задании</v>
      </c>
      <c r="F194" s="32"/>
      <c r="G194" s="32"/>
      <c r="H194" s="32"/>
      <c r="I194" s="32"/>
      <c r="J194" s="32"/>
      <c r="K194" s="32"/>
      <c r="L194" s="32"/>
      <c r="M194" s="32"/>
      <c r="N194" s="32"/>
      <c r="O194" s="32"/>
    </row>
    <row r="195" customFormat="false" ht="189.75" hidden="false" customHeight="true" outlineLevel="0" collapsed="false">
      <c r="A195" s="17" t="str">
        <f aca="false">IF(LEFT(F195,15)="Наименование уч",F195,A194)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aca="false">IF(LEFT(F195,15)="Наименование ус",F195,IF(LEFT(F195,15)="Наименование ра",F195,B194))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aca="false">IF(LEFT(F195,1)="П",F195,C194)</f>
        <v>Показатели, характеризующие объем государственной услуги, установленные в государственном задании</v>
      </c>
      <c r="F195" s="19" t="s">
        <v>154</v>
      </c>
      <c r="G195" s="19"/>
      <c r="H195" s="19"/>
      <c r="I195" s="19"/>
      <c r="J195" s="19"/>
      <c r="K195" s="19"/>
      <c r="L195" s="19"/>
      <c r="M195" s="19"/>
      <c r="N195" s="19"/>
      <c r="O195" s="19"/>
    </row>
    <row r="196" customFormat="false" ht="189.75" hidden="false" customHeight="true" outlineLevel="0" collapsed="false">
      <c r="A196" s="17" t="str">
        <f aca="false">IF(LEFT(F196,15)="Наименование уч",F196,A195)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aca="false">IF(LEFT(F196,15)="Наименование ус",F196,IF(LEFT(F196,15)="Наименование ра",F196,B195))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aca="false">IF(LEFT(F196,1)="П",F196,C195)</f>
        <v>Показатели, характеризующие объем государственной услуги, установленные в государственном задании</v>
      </c>
      <c r="F196" s="19" t="s">
        <v>16</v>
      </c>
      <c r="G196" s="19"/>
      <c r="H196" s="19"/>
      <c r="I196" s="19"/>
      <c r="J196" s="19"/>
      <c r="K196" s="19"/>
      <c r="L196" s="19"/>
      <c r="M196" s="19"/>
      <c r="N196" s="19"/>
      <c r="O196" s="19"/>
    </row>
    <row r="197" customFormat="false" ht="39.75" hidden="false" customHeight="true" outlineLevel="0" collapsed="false">
      <c r="A197" s="17" t="str">
        <f aca="false">IF(LEFT(F197,15)="Наименование уч",F197,A196)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aca="false">IF(LEFT(F197,15)="Наименование ус",F197,IF(LEFT(F197,15)="Наименование ра",F197,B196))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aca="false">IF(LEFT(F197,1)="П",F197,C196)</f>
        <v>Показатели, характеризующие качество государственной услуги, установленные в государственном задании</v>
      </c>
      <c r="F197" s="19" t="s">
        <v>17</v>
      </c>
      <c r="G197" s="19"/>
      <c r="H197" s="19"/>
      <c r="I197" s="19"/>
      <c r="J197" s="19"/>
      <c r="K197" s="19" t="s">
        <v>18</v>
      </c>
      <c r="L197" s="19" t="s">
        <v>19</v>
      </c>
      <c r="M197" s="19" t="s">
        <v>20</v>
      </c>
      <c r="N197" s="19"/>
      <c r="O197" s="19"/>
    </row>
    <row r="198" customFormat="false" ht="189" hidden="false" customHeight="false" outlineLevel="0" collapsed="false">
      <c r="A198" s="17" t="str">
        <f aca="false">IF(LEFT(F198,15)="Наименование уч",F198,A197)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aca="false">IF(LEFT(F198,15)="Наименование ус",F198,IF(LEFT(F198,15)="Наименование ра",F198,B197))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aca="false">IF(LEFT(F198,1)="П",F198,C197)</f>
        <v>Показатели, характеризующие качество государственной услуги, установленные в государственном задании</v>
      </c>
      <c r="F198" s="21" t="s">
        <v>21</v>
      </c>
      <c r="G198" s="19" t="s">
        <v>22</v>
      </c>
      <c r="H198" s="21" t="s">
        <v>23</v>
      </c>
      <c r="I198" s="21" t="s">
        <v>24</v>
      </c>
      <c r="J198" s="21" t="n">
        <v>70</v>
      </c>
      <c r="K198" s="23" t="n">
        <f aca="false">J198/20</f>
        <v>3.5</v>
      </c>
      <c r="L198" s="23" t="n">
        <f aca="false">(K198+K199+K200+K201+K202+K203)/6</f>
        <v>1.91985923753666</v>
      </c>
      <c r="M198" s="19" t="s">
        <v>25</v>
      </c>
      <c r="N198" s="19" t="s">
        <v>26</v>
      </c>
      <c r="O198" s="23" t="n">
        <f aca="false">(L198+L206)/2</f>
        <v>1.46101353485224</v>
      </c>
    </row>
    <row r="199" customFormat="false" ht="189" hidden="false" customHeight="false" outlineLevel="0" collapsed="false">
      <c r="A199" s="17" t="str">
        <f aca="false">IF(LEFT(F199,15)="Наименование уч",F199,A198)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aca="false">IF(LEFT(F199,15)="Наименование ус",F199,IF(LEFT(F199,15)="Наименование ра",F199,B198))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aca="false">IF(LEFT(F199,1)="П",F199,C198)</f>
        <v>Показатели, характеризующие качество государственной услуги, установленные в государственном задании</v>
      </c>
      <c r="F199" s="21" t="s">
        <v>27</v>
      </c>
      <c r="G199" s="19" t="s">
        <v>155</v>
      </c>
      <c r="H199" s="21" t="s">
        <v>29</v>
      </c>
      <c r="I199" s="21" t="s">
        <v>156</v>
      </c>
      <c r="J199" s="24" t="n">
        <v>5561</v>
      </c>
      <c r="K199" s="23" t="n">
        <f aca="false">J199/5500</f>
        <v>1.01109090909091</v>
      </c>
      <c r="L199" s="23"/>
      <c r="M199" s="21" t="s">
        <v>70</v>
      </c>
      <c r="N199" s="19" t="s">
        <v>31</v>
      </c>
      <c r="O199" s="23"/>
    </row>
    <row r="200" customFormat="false" ht="189" hidden="false" customHeight="false" outlineLevel="0" collapsed="false">
      <c r="A200" s="17" t="str">
        <f aca="false">IF(LEFT(F200,15)="Наименование уч",F200,A199)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aca="false">IF(LEFT(F200,15)="Наименование ус",F200,IF(LEFT(F200,15)="Наименование ра",F200,B199))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aca="false">IF(LEFT(F200,1)="П",F200,C199)</f>
        <v>Показатели, характеризующие качество государственной услуги, установленные в государственном задании</v>
      </c>
      <c r="F200" s="21" t="s">
        <v>32</v>
      </c>
      <c r="G200" s="19" t="s">
        <v>157</v>
      </c>
      <c r="H200" s="19" t="s">
        <v>34</v>
      </c>
      <c r="I200" s="21" t="s">
        <v>35</v>
      </c>
      <c r="J200" s="21" t="n">
        <v>1</v>
      </c>
      <c r="K200" s="23" t="n">
        <f aca="false">J200/1</f>
        <v>1</v>
      </c>
      <c r="L200" s="23"/>
      <c r="M200" s="21"/>
      <c r="N200" s="19" t="s">
        <v>31</v>
      </c>
      <c r="O200" s="23"/>
    </row>
    <row r="201" customFormat="false" ht="189" hidden="false" customHeight="false" outlineLevel="0" collapsed="false">
      <c r="A201" s="17" t="str">
        <f aca="false">IF(LEFT(F201,15)="Наименование уч",F201,A200)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aca="false">IF(LEFT(F201,15)="Наименование ус",F201,IF(LEFT(F201,15)="Наименование ра",F201,B200))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aca="false">IF(LEFT(F201,1)="П",F201,C200)</f>
        <v>Показатели, характеризующие качество государственной услуги, установленные в государственном задании</v>
      </c>
      <c r="F201" s="21" t="s">
        <v>36</v>
      </c>
      <c r="G201" s="19" t="s">
        <v>158</v>
      </c>
      <c r="H201" s="19" t="s">
        <v>38</v>
      </c>
      <c r="I201" s="21" t="s">
        <v>35</v>
      </c>
      <c r="J201" s="21" t="n">
        <v>1</v>
      </c>
      <c r="K201" s="23" t="n">
        <f aca="false">J201/1</f>
        <v>1</v>
      </c>
      <c r="L201" s="23"/>
      <c r="M201" s="21"/>
      <c r="N201" s="19" t="s">
        <v>31</v>
      </c>
      <c r="O201" s="23"/>
    </row>
    <row r="202" customFormat="false" ht="189" hidden="false" customHeight="false" outlineLevel="0" collapsed="false">
      <c r="A202" s="17" t="str">
        <f aca="false">IF(LEFT(F202,15)="Наименование уч",F202,A201)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aca="false">IF(LEFT(F202,15)="Наименование ус",F202,IF(LEFT(F202,15)="Наименование ра",F202,B201))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aca="false">IF(LEFT(F202,1)="П",F202,C201)</f>
        <v>Показатели, характеризующие качество государственной услуги, установленные в государственном задании</v>
      </c>
      <c r="F202" s="21" t="s">
        <v>39</v>
      </c>
      <c r="G202" s="19" t="s">
        <v>159</v>
      </c>
      <c r="H202" s="19" t="s">
        <v>41</v>
      </c>
      <c r="I202" s="21" t="s">
        <v>160</v>
      </c>
      <c r="J202" s="21" t="n">
        <v>125</v>
      </c>
      <c r="K202" s="23" t="n">
        <f aca="false">J202/124</f>
        <v>1.00806451612903</v>
      </c>
      <c r="L202" s="23"/>
      <c r="M202" s="21" t="s">
        <v>153</v>
      </c>
      <c r="N202" s="19" t="s">
        <v>31</v>
      </c>
      <c r="O202" s="23"/>
    </row>
    <row r="203" customFormat="false" ht="189" hidden="false" customHeight="false" outlineLevel="0" collapsed="false">
      <c r="A203" s="17" t="str">
        <f aca="false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aca="false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aca="false">IF(LEFT(F203,1)="П",F203,C202)</f>
        <v>Показатели, характеризующие качество государственной услуги, установленные в государственном задании</v>
      </c>
      <c r="F203" s="21" t="s">
        <v>43</v>
      </c>
      <c r="G203" s="19" t="s">
        <v>44</v>
      </c>
      <c r="H203" s="21" t="s">
        <v>45</v>
      </c>
      <c r="I203" s="21" t="s">
        <v>35</v>
      </c>
      <c r="J203" s="21" t="n">
        <v>4</v>
      </c>
      <c r="K203" s="23" t="n">
        <f aca="false">J203/1</f>
        <v>4</v>
      </c>
      <c r="L203" s="23"/>
      <c r="M203" s="19" t="s">
        <v>46</v>
      </c>
      <c r="N203" s="19" t="s">
        <v>26</v>
      </c>
      <c r="O203" s="23"/>
    </row>
    <row r="204" customFormat="false" ht="31.5" hidden="false" customHeight="true" outlineLevel="0" collapsed="false">
      <c r="A204" s="17" t="str">
        <f aca="false">IF(LEFT(F204,15)="Наименование уч",F204,A203)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aca="false">IF(LEFT(F204,15)="Наименование ус",F204,IF(LEFT(F204,15)="Наименование ра",F204,B203))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aca="false">IF(LEFT(F204,1)="П",F204,C203)</f>
        <v>Показатели, характеризующие объем государственной услуги, установленные в государственном задании</v>
      </c>
      <c r="F204" s="19" t="s">
        <v>47</v>
      </c>
      <c r="G204" s="19"/>
      <c r="H204" s="19"/>
      <c r="I204" s="19"/>
      <c r="J204" s="19"/>
      <c r="K204" s="21" t="s">
        <v>48</v>
      </c>
      <c r="L204" s="21" t="s">
        <v>49</v>
      </c>
      <c r="M204" s="21" t="s">
        <v>20</v>
      </c>
      <c r="N204" s="21"/>
      <c r="O204" s="23"/>
    </row>
    <row r="205" customFormat="false" ht="189" hidden="false" customHeight="false" outlineLevel="0" collapsed="false">
      <c r="A205" s="17" t="str">
        <f aca="false">IF(LEFT(F205,15)="Наименование уч",F205,A204)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aca="false">IF(LEFT(F205,15)="Наименование ус",F205,IF(LEFT(F205,15)="Наименование ра",F205,B204))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aca="false">IF(LEFT(F205,1)="П",F205,C204)</f>
        <v>Показатели, характеризующие объем государственной услуги, установленные в государственном задании</v>
      </c>
      <c r="F205" s="25" t="s">
        <v>21</v>
      </c>
      <c r="G205" s="19" t="s">
        <v>161</v>
      </c>
      <c r="H205" s="21"/>
      <c r="I205" s="21"/>
      <c r="J205" s="21"/>
      <c r="K205" s="21"/>
      <c r="L205" s="21"/>
      <c r="M205" s="21"/>
      <c r="N205" s="21"/>
      <c r="O205" s="23"/>
    </row>
    <row r="206" customFormat="false" ht="189" hidden="false" customHeight="false" outlineLevel="0" collapsed="false">
      <c r="A206" s="17" t="str">
        <f aca="false">IF(LEFT(F206,15)="Наименование уч",F206,A205)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aca="false">IF(LEFT(F206,15)="Наименование ус",F206,IF(LEFT(F206,15)="Наименование ра",F206,B205))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aca="false">IF(LEFT(F206,1)="П",F206,C205)</f>
        <v>Показатели, характеризующие объем государственной услуги, установленные в государственном задании</v>
      </c>
      <c r="F206" s="25" t="s">
        <v>51</v>
      </c>
      <c r="G206" s="19" t="s">
        <v>52</v>
      </c>
      <c r="H206" s="21" t="s">
        <v>53</v>
      </c>
      <c r="I206" s="26" t="n">
        <v>156</v>
      </c>
      <c r="J206" s="26" t="n">
        <v>156</v>
      </c>
      <c r="K206" s="23" t="n">
        <f aca="false">J206/I206</f>
        <v>1</v>
      </c>
      <c r="L206" s="23" t="n">
        <f aca="false">(K206+K207+K208+K209+K210)/5</f>
        <v>1.00216783216783</v>
      </c>
      <c r="M206" s="21"/>
      <c r="N206" s="19" t="s">
        <v>31</v>
      </c>
      <c r="O206" s="23"/>
    </row>
    <row r="207" customFormat="false" ht="189" hidden="false" customHeight="false" outlineLevel="0" collapsed="false">
      <c r="A207" s="17" t="str">
        <f aca="false">IF(LEFT(F207,15)="Наименование уч",F207,A206)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aca="false">IF(LEFT(F207,15)="Наименование ус",F207,IF(LEFT(F207,15)="Наименование ра",F207,B206))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aca="false">IF(LEFT(F207,1)="П",F207,C206)</f>
        <v>Показатели, характеризующие объем государственной услуги, установленные в государственном задании</v>
      </c>
      <c r="F207" s="25" t="s">
        <v>54</v>
      </c>
      <c r="G207" s="19" t="s">
        <v>55</v>
      </c>
      <c r="H207" s="21" t="s">
        <v>56</v>
      </c>
      <c r="I207" s="27" t="n">
        <v>13661.54</v>
      </c>
      <c r="J207" s="27" t="n">
        <v>13661.54</v>
      </c>
      <c r="K207" s="23" t="n">
        <f aca="false">J207/I207</f>
        <v>1</v>
      </c>
      <c r="L207" s="23"/>
      <c r="M207" s="21"/>
      <c r="N207" s="19" t="s">
        <v>77</v>
      </c>
      <c r="O207" s="23"/>
    </row>
    <row r="208" customFormat="false" ht="189" hidden="false" customHeight="false" outlineLevel="0" collapsed="false">
      <c r="A208" s="17" t="str">
        <f aca="false">IF(LEFT(F208,15)="Наименование уч",F208,A207)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aca="false">IF(LEFT(F208,15)="Наименование ус",F208,IF(LEFT(F208,15)="Наименование ра",F208,B207))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aca="false">IF(LEFT(F208,1)="П",F208,C207)</f>
        <v>Показатели, характеризующие объем государственной услуги, установленные в государственном задании</v>
      </c>
      <c r="F208" s="25" t="s">
        <v>58</v>
      </c>
      <c r="G208" s="19" t="s">
        <v>59</v>
      </c>
      <c r="H208" s="21" t="s">
        <v>60</v>
      </c>
      <c r="I208" s="28" t="n">
        <v>2131.2</v>
      </c>
      <c r="J208" s="28" t="n">
        <v>2131.2</v>
      </c>
      <c r="K208" s="23" t="n">
        <f aca="false">J208/I208</f>
        <v>1</v>
      </c>
      <c r="L208" s="23"/>
      <c r="M208" s="21"/>
      <c r="N208" s="21" t="s">
        <v>77</v>
      </c>
      <c r="O208" s="23"/>
    </row>
    <row r="209" customFormat="false" ht="189" hidden="false" customHeight="false" outlineLevel="0" collapsed="false">
      <c r="A209" s="17" t="str">
        <f aca="false">IF(LEFT(F209,15)="Наименование уч",F209,A208)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aca="false">IF(LEFT(F209,15)="Наименование ус",F209,IF(LEFT(F209,15)="Наименование ра",F209,B208))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aca="false">IF(LEFT(F209,1)="П",F209,C208)</f>
        <v>Показатели, характеризующие объем государственной услуги, установленные в государственном задании</v>
      </c>
      <c r="F209" s="25" t="s">
        <v>61</v>
      </c>
      <c r="G209" s="19" t="s">
        <v>62</v>
      </c>
      <c r="H209" s="21" t="s">
        <v>63</v>
      </c>
      <c r="I209" s="29" t="n">
        <v>208</v>
      </c>
      <c r="J209" s="29" t="n">
        <v>208</v>
      </c>
      <c r="K209" s="23" t="n">
        <f aca="false">J209/I209</f>
        <v>1</v>
      </c>
      <c r="L209" s="23"/>
      <c r="M209" s="21"/>
      <c r="N209" s="19" t="s">
        <v>31</v>
      </c>
      <c r="O209" s="23"/>
    </row>
    <row r="210" customFormat="false" ht="189" hidden="false" customHeight="false" outlineLevel="0" collapsed="false">
      <c r="A210" s="17" t="str">
        <f aca="false">IF(LEFT(F210,15)="Наименование уч",F210,A209)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aca="false">IF(LEFT(F210,15)="Наименование ус",F210,IF(LEFT(F210,15)="Наименование ра",F210,B209))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aca="false">IF(LEFT(F210,1)="П",F210,C209)</f>
        <v>Показатели, характеризующие объем государственной услуги, установленные в государственном задании</v>
      </c>
      <c r="F210" s="25" t="s">
        <v>64</v>
      </c>
      <c r="G210" s="19" t="s">
        <v>65</v>
      </c>
      <c r="H210" s="21" t="s">
        <v>66</v>
      </c>
      <c r="I210" s="21" t="n">
        <v>286</v>
      </c>
      <c r="J210" s="21" t="n">
        <v>289.1</v>
      </c>
      <c r="K210" s="23" t="n">
        <f aca="false">J210/I210</f>
        <v>1.01083916083916</v>
      </c>
      <c r="L210" s="23"/>
      <c r="M210" s="21" t="s">
        <v>153</v>
      </c>
      <c r="N210" s="19" t="s">
        <v>31</v>
      </c>
      <c r="O210" s="23"/>
    </row>
    <row r="211" customFormat="false" ht="189" hidden="false" customHeight="false" outlineLevel="0" collapsed="false">
      <c r="A211" s="17" t="str">
        <f aca="false">IF(LEFT(F211,15)="Наименование уч",F211,A210)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aca="false">IF(LEFT(F211,15)="Наименование ус",F211,IF(LEFT(F211,15)="Наименование ра",F211,B210))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aca="false">IF(LEFT(F211,1)="П",F211,C210)</f>
        <v>Показатели, характеризующие объем государственной услуги, установленные в государственном задании</v>
      </c>
      <c r="F211" s="32"/>
      <c r="G211" s="32"/>
      <c r="H211" s="32"/>
      <c r="I211" s="32"/>
      <c r="J211" s="32"/>
      <c r="K211" s="32"/>
      <c r="L211" s="32"/>
      <c r="M211" s="32"/>
      <c r="N211" s="32"/>
      <c r="O211" s="32"/>
    </row>
    <row r="212" customFormat="false" ht="189" hidden="false" customHeight="true" outlineLevel="0" collapsed="false">
      <c r="A212" s="17" t="str">
        <f aca="false">IF(LEFT(F212,15)="Наименование уч",F212,A211)</f>
        <v>Наименование учреждения: краевое государственное автономное учреждение «Редакция газеты «Голос времени»</v>
      </c>
      <c r="B212" s="17" t="str">
        <f aca="false">IF(LEFT(F212,15)="Наименование ус",F212,IF(LEFT(F212,15)="Наименование ра",F212,B211))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aca="false">IF(LEFT(F212,1)="П",F212,C211)</f>
        <v>Показатели, характеризующие объем государственной услуги, установленные в государственном задании</v>
      </c>
      <c r="F212" s="19" t="s">
        <v>162</v>
      </c>
      <c r="G212" s="19"/>
      <c r="H212" s="19"/>
      <c r="I212" s="19"/>
      <c r="J212" s="19"/>
      <c r="K212" s="19"/>
      <c r="L212" s="19"/>
      <c r="M212" s="19"/>
      <c r="N212" s="19"/>
      <c r="O212" s="19"/>
    </row>
    <row r="213" customFormat="false" ht="189.75" hidden="false" customHeight="true" outlineLevel="0" collapsed="false">
      <c r="A213" s="17" t="str">
        <f aca="false">IF(LEFT(F213,15)="Наименование уч",F213,A212)</f>
        <v>Наименование учреждения: краевое государственное автономное учреждение «Редакция газеты «Голос времени»</v>
      </c>
      <c r="B213" s="17" t="str">
        <f aca="false">IF(LEFT(F213,15)="Наименование ус",F213,IF(LEFT(F213,15)="Наименование ра",F213,B212))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aca="false">IF(LEFT(F213,1)="П",F213,C212)</f>
        <v>Показатели, характеризующие объем государственной услуги, установленные в государственном задании</v>
      </c>
      <c r="F213" s="19" t="s">
        <v>16</v>
      </c>
      <c r="G213" s="19"/>
      <c r="H213" s="19"/>
      <c r="I213" s="19"/>
      <c r="J213" s="19"/>
      <c r="K213" s="19"/>
      <c r="L213" s="19"/>
      <c r="M213" s="19"/>
      <c r="N213" s="19"/>
      <c r="O213" s="19"/>
    </row>
    <row r="214" customFormat="false" ht="34.5" hidden="false" customHeight="true" outlineLevel="0" collapsed="false">
      <c r="A214" s="17" t="str">
        <f aca="false">IF(LEFT(F214,15)="Наименование уч",F214,A213)</f>
        <v>Наименование учреждения: краевое государственное автономное учреждение «Редакция газеты «Голос времени»</v>
      </c>
      <c r="B214" s="17" t="str">
        <f aca="false">IF(LEFT(F214,15)="Наименование ус",F214,IF(LEFT(F214,15)="Наименование ра",F214,B213))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aca="false">IF(LEFT(F214,1)="П",F214,C213)</f>
        <v>Показатели, характеризующие качество государственной услуги, установленные в государственном задании</v>
      </c>
      <c r="F214" s="19" t="s">
        <v>17</v>
      </c>
      <c r="G214" s="19"/>
      <c r="H214" s="19"/>
      <c r="I214" s="19"/>
      <c r="J214" s="19"/>
      <c r="K214" s="19" t="s">
        <v>18</v>
      </c>
      <c r="L214" s="19" t="s">
        <v>19</v>
      </c>
      <c r="M214" s="19" t="s">
        <v>20</v>
      </c>
      <c r="N214" s="19"/>
      <c r="O214" s="19"/>
    </row>
    <row r="215" customFormat="false" ht="189" hidden="false" customHeight="false" outlineLevel="0" collapsed="false">
      <c r="A215" s="17" t="str">
        <f aca="false">IF(LEFT(F215,15)="Наименование уч",F215,A214)</f>
        <v>Наименование учреждения: краевое государственное автономное учреждение «Редакция газеты «Голос времени»</v>
      </c>
      <c r="B215" s="17" t="str">
        <f aca="false">IF(LEFT(F215,15)="Наименование ус",F215,IF(LEFT(F215,15)="Наименование ра",F215,B214))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aca="false">IF(LEFT(F215,1)="П",F215,C214)</f>
        <v>Показатели, характеризующие качество государственной услуги, установленные в государственном задании</v>
      </c>
      <c r="F215" s="21" t="s">
        <v>21</v>
      </c>
      <c r="G215" s="19" t="s">
        <v>22</v>
      </c>
      <c r="H215" s="21" t="s">
        <v>23</v>
      </c>
      <c r="I215" s="21" t="s">
        <v>24</v>
      </c>
      <c r="J215" s="21" t="n">
        <v>72</v>
      </c>
      <c r="K215" s="22" t="n">
        <f aca="false">J215/20</f>
        <v>3.6</v>
      </c>
      <c r="L215" s="23" t="n">
        <f aca="false">(K215+K216+K217+K218+K219+K220)/6</f>
        <v>1.79091535433071</v>
      </c>
      <c r="M215" s="19" t="s">
        <v>25</v>
      </c>
      <c r="N215" s="19" t="s">
        <v>26</v>
      </c>
      <c r="O215" s="23" t="n">
        <f aca="false">(L215+L223)/2</f>
        <v>1.40363075408843</v>
      </c>
    </row>
    <row r="216" customFormat="false" ht="189" hidden="false" customHeight="false" outlineLevel="0" collapsed="false">
      <c r="A216" s="17" t="str">
        <f aca="false">IF(LEFT(F216,15)="Наименование уч",F216,A215)</f>
        <v>Наименование учреждения: краевое государственное автономное учреждение «Редакция газеты «Голос времени»</v>
      </c>
      <c r="B216" s="17" t="str">
        <f aca="false">IF(LEFT(F216,15)="Наименование ус",F216,IF(LEFT(F216,15)="Наименование ра",F216,B215))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aca="false">IF(LEFT(F216,1)="П",F216,C215)</f>
        <v>Показатели, характеризующие качество государственной услуги, установленные в государственном задании</v>
      </c>
      <c r="F216" s="21" t="s">
        <v>27</v>
      </c>
      <c r="G216" s="19" t="s">
        <v>163</v>
      </c>
      <c r="H216" s="21" t="s">
        <v>29</v>
      </c>
      <c r="I216" s="24" t="s">
        <v>139</v>
      </c>
      <c r="J216" s="24" t="n">
        <v>4330</v>
      </c>
      <c r="K216" s="22" t="n">
        <f aca="false">J216/4000</f>
        <v>1.0825</v>
      </c>
      <c r="L216" s="23"/>
      <c r="M216" s="21" t="s">
        <v>70</v>
      </c>
      <c r="N216" s="19" t="s">
        <v>31</v>
      </c>
      <c r="O216" s="23"/>
    </row>
    <row r="217" customFormat="false" ht="189" hidden="false" customHeight="false" outlineLevel="0" collapsed="false">
      <c r="A217" s="17" t="str">
        <f aca="false">IF(LEFT(F217,15)="Наименование уч",F217,A216)</f>
        <v>Наименование учреждения: краевое государственное автономное учреждение «Редакция газеты «Голос времени»</v>
      </c>
      <c r="B217" s="17" t="str">
        <f aca="false">IF(LEFT(F217,15)="Наименование ус",F217,IF(LEFT(F217,15)="Наименование ра",F217,B216))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aca="false">IF(LEFT(F217,1)="П",F217,C216)</f>
        <v>Показатели, характеризующие качество государственной услуги, установленные в государственном задании</v>
      </c>
      <c r="F217" s="21" t="s">
        <v>32</v>
      </c>
      <c r="G217" s="19" t="s">
        <v>164</v>
      </c>
      <c r="H217" s="19" t="s">
        <v>34</v>
      </c>
      <c r="I217" s="21" t="s">
        <v>35</v>
      </c>
      <c r="J217" s="21" t="n">
        <v>1</v>
      </c>
      <c r="K217" s="22" t="n">
        <f aca="false">J217/1</f>
        <v>1</v>
      </c>
      <c r="L217" s="23"/>
      <c r="M217" s="21"/>
      <c r="N217" s="19" t="s">
        <v>31</v>
      </c>
      <c r="O217" s="23"/>
    </row>
    <row r="218" customFormat="false" ht="189" hidden="false" customHeight="false" outlineLevel="0" collapsed="false">
      <c r="A218" s="17" t="str">
        <f aca="false">IF(LEFT(F218,15)="Наименование уч",F218,A217)</f>
        <v>Наименование учреждения: краевое государственное автономное учреждение «Редакция газеты «Голос времени»</v>
      </c>
      <c r="B218" s="17" t="str">
        <f aca="false">IF(LEFT(F218,15)="Наименование ус",F218,IF(LEFT(F218,15)="Наименование ра",F218,B217))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aca="false">IF(LEFT(F218,1)="П",F218,C217)</f>
        <v>Показатели, характеризующие качество государственной услуги, установленные в государственном задании</v>
      </c>
      <c r="F218" s="21" t="s">
        <v>36</v>
      </c>
      <c r="G218" s="19" t="s">
        <v>165</v>
      </c>
      <c r="H218" s="19" t="s">
        <v>38</v>
      </c>
      <c r="I218" s="21" t="s">
        <v>35</v>
      </c>
      <c r="J218" s="21" t="n">
        <v>1</v>
      </c>
      <c r="K218" s="22" t="n">
        <f aca="false">J218/1</f>
        <v>1</v>
      </c>
      <c r="L218" s="23"/>
      <c r="M218" s="21"/>
      <c r="N218" s="19" t="s">
        <v>31</v>
      </c>
      <c r="O218" s="23"/>
    </row>
    <row r="219" customFormat="false" ht="189" hidden="false" customHeight="false" outlineLevel="0" collapsed="false">
      <c r="A219" s="17" t="str">
        <f aca="false">IF(LEFT(F219,15)="Наименование уч",F219,A218)</f>
        <v>Наименование учреждения: краевое государственное автономное учреждение «Редакция газеты «Голос времени»</v>
      </c>
      <c r="B219" s="17" t="str">
        <f aca="false">IF(LEFT(F219,15)="Наименование ус",F219,IF(LEFT(F219,15)="Наименование ра",F219,B218))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aca="false">IF(LEFT(F219,1)="П",F219,C218)</f>
        <v>Показатели, характеризующие качество государственной услуги, установленные в государственном задании</v>
      </c>
      <c r="F219" s="21" t="s">
        <v>39</v>
      </c>
      <c r="G219" s="19" t="s">
        <v>166</v>
      </c>
      <c r="H219" s="19" t="s">
        <v>41</v>
      </c>
      <c r="I219" s="21" t="s">
        <v>167</v>
      </c>
      <c r="J219" s="21" t="n">
        <v>135</v>
      </c>
      <c r="K219" s="22" t="n">
        <f aca="false">J219/127</f>
        <v>1.06299212598425</v>
      </c>
      <c r="L219" s="23"/>
      <c r="M219" s="21" t="s">
        <v>153</v>
      </c>
      <c r="N219" s="19" t="s">
        <v>31</v>
      </c>
      <c r="O219" s="23"/>
    </row>
    <row r="220" customFormat="false" ht="189" hidden="false" customHeight="false" outlineLevel="0" collapsed="false">
      <c r="A220" s="17" t="str">
        <f aca="false">IF(LEFT(F220,15)="Наименование уч",F220,A219)</f>
        <v>Наименование учреждения: краевое государственное автономное учреждение «Редакция газеты «Голос времени»</v>
      </c>
      <c r="B220" s="17" t="str">
        <f aca="false">IF(LEFT(F220,15)="Наименование ус",F220,IF(LEFT(F220,15)="Наименование ра",F220,B219))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aca="false">IF(LEFT(F220,1)="П",F220,C219)</f>
        <v>Показатели, характеризующие качество государственной услуги, установленные в государственном задании</v>
      </c>
      <c r="F220" s="21" t="s">
        <v>43</v>
      </c>
      <c r="G220" s="19" t="s">
        <v>44</v>
      </c>
      <c r="H220" s="21" t="s">
        <v>45</v>
      </c>
      <c r="I220" s="21" t="s">
        <v>35</v>
      </c>
      <c r="J220" s="21" t="n">
        <v>3</v>
      </c>
      <c r="K220" s="22" t="n">
        <f aca="false">J220/1</f>
        <v>3</v>
      </c>
      <c r="L220" s="23"/>
      <c r="M220" s="19" t="s">
        <v>46</v>
      </c>
      <c r="N220" s="19" t="s">
        <v>26</v>
      </c>
      <c r="O220" s="23"/>
    </row>
    <row r="221" customFormat="false" ht="27.75" hidden="false" customHeight="true" outlineLevel="0" collapsed="false">
      <c r="A221" s="17" t="str">
        <f aca="false">IF(LEFT(F221,15)="Наименование уч",F221,A220)</f>
        <v>Наименование учреждения: краевое государственное автономное учреждение «Редакция газеты «Голос времени»</v>
      </c>
      <c r="B221" s="17" t="str">
        <f aca="false">IF(LEFT(F221,15)="Наименование ус",F221,IF(LEFT(F221,15)="Наименование ра",F221,B220))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aca="false">IF(LEFT(F221,1)="П",F221,C220)</f>
        <v>Показатели, характеризующие объем государственной услуги, установленные в государственном задании</v>
      </c>
      <c r="F221" s="19" t="s">
        <v>47</v>
      </c>
      <c r="G221" s="19"/>
      <c r="H221" s="19"/>
      <c r="I221" s="19"/>
      <c r="J221" s="19"/>
      <c r="K221" s="21" t="s">
        <v>48</v>
      </c>
      <c r="L221" s="21" t="s">
        <v>49</v>
      </c>
      <c r="M221" s="21" t="s">
        <v>20</v>
      </c>
      <c r="N221" s="21"/>
      <c r="O221" s="23"/>
    </row>
    <row r="222" customFormat="false" ht="189" hidden="false" customHeight="false" outlineLevel="0" collapsed="false">
      <c r="A222" s="17" t="str">
        <f aca="false">IF(LEFT(F222,15)="Наименование уч",F222,A221)</f>
        <v>Наименование учреждения: краевое государственное автономное учреждение «Редакция газеты «Голос времени»</v>
      </c>
      <c r="B222" s="17" t="str">
        <f aca="false">IF(LEFT(F222,15)="Наименование ус",F222,IF(LEFT(F222,15)="Наименование ра",F222,B221))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aca="false">IF(LEFT(F222,1)="П",F222,C221)</f>
        <v>Показатели, характеризующие объем государственной услуги, установленные в государственном задании</v>
      </c>
      <c r="F222" s="25" t="s">
        <v>21</v>
      </c>
      <c r="G222" s="19" t="s">
        <v>168</v>
      </c>
      <c r="H222" s="21"/>
      <c r="I222" s="21"/>
      <c r="J222" s="21"/>
      <c r="K222" s="21"/>
      <c r="L222" s="21"/>
      <c r="M222" s="21"/>
      <c r="N222" s="21"/>
      <c r="O222" s="23"/>
    </row>
    <row r="223" customFormat="false" ht="189" hidden="false" customHeight="false" outlineLevel="0" collapsed="false">
      <c r="A223" s="17" t="str">
        <f aca="false">IF(LEFT(F223,15)="Наименование уч",F223,A222)</f>
        <v>Наименование учреждения: краевое государственное автономное учреждение «Редакция газеты «Голос времени»</v>
      </c>
      <c r="B223" s="17" t="str">
        <f aca="false">IF(LEFT(F223,15)="Наименование ус",F223,IF(LEFT(F223,15)="Наименование ра",F223,B222))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aca="false">IF(LEFT(F223,1)="П",F223,C222)</f>
        <v>Показатели, характеризующие объем государственной услуги, установленные в государственном задании</v>
      </c>
      <c r="F223" s="25" t="s">
        <v>51</v>
      </c>
      <c r="G223" s="19" t="s">
        <v>52</v>
      </c>
      <c r="H223" s="21" t="s">
        <v>53</v>
      </c>
      <c r="I223" s="26" t="n">
        <v>156</v>
      </c>
      <c r="J223" s="26" t="n">
        <v>156</v>
      </c>
      <c r="K223" s="23" t="n">
        <f aca="false">J223/I223</f>
        <v>1</v>
      </c>
      <c r="L223" s="23" t="n">
        <f aca="false">(K223+K224+K225+K226+K227)/5</f>
        <v>1.01634615384615</v>
      </c>
      <c r="M223" s="21"/>
      <c r="N223" s="19" t="s">
        <v>31</v>
      </c>
      <c r="O223" s="23"/>
    </row>
    <row r="224" customFormat="false" ht="189" hidden="false" customHeight="false" outlineLevel="0" collapsed="false">
      <c r="A224" s="17" t="str">
        <f aca="false">IF(LEFT(F224,15)="Наименование уч",F224,A223)</f>
        <v>Наименование учреждения: краевое государственное автономное учреждение «Редакция газеты «Голос времени»</v>
      </c>
      <c r="B224" s="17" t="str">
        <f aca="false">IF(LEFT(F224,15)="Наименование ус",F224,IF(LEFT(F224,15)="Наименование ра",F224,B223))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aca="false">IF(LEFT(F224,1)="П",F224,C223)</f>
        <v>Показатели, характеризующие объем государственной услуги, установленные в государственном задании</v>
      </c>
      <c r="F224" s="25" t="s">
        <v>54</v>
      </c>
      <c r="G224" s="19" t="s">
        <v>55</v>
      </c>
      <c r="H224" s="21" t="s">
        <v>56</v>
      </c>
      <c r="I224" s="27" t="n">
        <v>10276.92</v>
      </c>
      <c r="J224" s="27" t="n">
        <v>10276.92</v>
      </c>
      <c r="K224" s="23" t="n">
        <f aca="false">J224/I224</f>
        <v>1</v>
      </c>
      <c r="L224" s="23"/>
      <c r="M224" s="21"/>
      <c r="N224" s="19" t="s">
        <v>77</v>
      </c>
      <c r="O224" s="23"/>
    </row>
    <row r="225" customFormat="false" ht="189" hidden="false" customHeight="false" outlineLevel="0" collapsed="false">
      <c r="A225" s="17" t="str">
        <f aca="false">IF(LEFT(F225,15)="Наименование уч",F225,A224)</f>
        <v>Наименование учреждения: краевое государственное автономное учреждение «Редакция газеты «Голос времени»</v>
      </c>
      <c r="B225" s="17" t="str">
        <f aca="false">IF(LEFT(F225,15)="Наименование ус",F225,IF(LEFT(F225,15)="Наименование ра",F225,B224))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aca="false">IF(LEFT(F225,1)="П",F225,C224)</f>
        <v>Показатели, характеризующие объем государственной услуги, установленные в государственном задании</v>
      </c>
      <c r="F225" s="25" t="s">
        <v>58</v>
      </c>
      <c r="G225" s="19" t="s">
        <v>59</v>
      </c>
      <c r="H225" s="21" t="s">
        <v>60</v>
      </c>
      <c r="I225" s="28" t="n">
        <v>1603.2</v>
      </c>
      <c r="J225" s="28" t="n">
        <v>1603.2</v>
      </c>
      <c r="K225" s="23" t="n">
        <f aca="false">J225/I225</f>
        <v>1</v>
      </c>
      <c r="L225" s="23"/>
      <c r="M225" s="21"/>
      <c r="N225" s="21" t="s">
        <v>77</v>
      </c>
      <c r="O225" s="23"/>
    </row>
    <row r="226" customFormat="false" ht="189" hidden="false" customHeight="false" outlineLevel="0" collapsed="false">
      <c r="A226" s="17" t="str">
        <f aca="false">IF(LEFT(F226,15)="Наименование уч",F226,A225)</f>
        <v>Наименование учреждения: краевое государственное автономное учреждение «Редакция газеты «Голос времени»</v>
      </c>
      <c r="B226" s="17" t="str">
        <f aca="false">IF(LEFT(F226,15)="Наименование ус",F226,IF(LEFT(F226,15)="Наименование ра",F226,B225))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aca="false">IF(LEFT(F226,1)="П",F226,C225)</f>
        <v>Показатели, характеризующие объем государственной услуги, установленные в государственном задании</v>
      </c>
      <c r="F226" s="25" t="s">
        <v>61</v>
      </c>
      <c r="G226" s="19" t="s">
        <v>62</v>
      </c>
      <c r="H226" s="21" t="s">
        <v>63</v>
      </c>
      <c r="I226" s="29" t="n">
        <v>208</v>
      </c>
      <c r="J226" s="29" t="n">
        <v>208</v>
      </c>
      <c r="K226" s="23" t="n">
        <f aca="false">J226/I226</f>
        <v>1</v>
      </c>
      <c r="L226" s="23"/>
      <c r="M226" s="21"/>
      <c r="N226" s="19" t="s">
        <v>31</v>
      </c>
      <c r="O226" s="23"/>
    </row>
    <row r="227" customFormat="false" ht="189" hidden="false" customHeight="false" outlineLevel="0" collapsed="false">
      <c r="A227" s="17" t="str">
        <f aca="false">IF(LEFT(F227,15)="Наименование уч",F227,A226)</f>
        <v>Наименование учреждения: краевое государственное автономное учреждение «Редакция газеты «Голос времени»</v>
      </c>
      <c r="B227" s="17" t="str">
        <f aca="false">IF(LEFT(F227,15)="Наименование ус",F227,IF(LEFT(F227,15)="Наименование ра",F227,B226))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aca="false">IF(LEFT(F227,1)="П",F227,C226)</f>
        <v>Показатели, характеризующие объем государственной услуги, установленные в государственном задании</v>
      </c>
      <c r="F227" s="25" t="s">
        <v>64</v>
      </c>
      <c r="G227" s="19" t="s">
        <v>65</v>
      </c>
      <c r="H227" s="21" t="s">
        <v>66</v>
      </c>
      <c r="I227" s="21" t="n">
        <v>208</v>
      </c>
      <c r="J227" s="21" t="n">
        <v>225</v>
      </c>
      <c r="K227" s="23" t="n">
        <f aca="false">J227/I227</f>
        <v>1.08173076923077</v>
      </c>
      <c r="L227" s="23"/>
      <c r="M227" s="21" t="s">
        <v>153</v>
      </c>
      <c r="N227" s="19" t="s">
        <v>31</v>
      </c>
      <c r="O227" s="23"/>
    </row>
    <row r="228" customFormat="false" ht="189" hidden="false" customHeight="false" outlineLevel="0" collapsed="false">
      <c r="A228" s="17" t="str">
        <f aca="false">IF(LEFT(F228,15)="Наименование уч",F228,A227)</f>
        <v>Наименование учреждения: краевое государственное автономное учреждение «Редакция газеты «Голос времени»</v>
      </c>
      <c r="B228" s="17" t="str">
        <f aca="false">IF(LEFT(F228,15)="Наименование ус",F228,IF(LEFT(F228,15)="Наименование ра",F228,B227))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aca="false">IF(LEFT(F228,1)="П",F228,C227)</f>
        <v>Показатели, характеризующие объем государственной услуги, установленные в государственном задании</v>
      </c>
      <c r="F228" s="32"/>
      <c r="G228" s="32"/>
      <c r="H228" s="32"/>
      <c r="I228" s="32"/>
      <c r="J228" s="32"/>
      <c r="K228" s="32"/>
      <c r="L228" s="32"/>
      <c r="M228" s="32"/>
      <c r="N228" s="32"/>
      <c r="O228" s="32"/>
    </row>
    <row r="229" customFormat="false" ht="189" hidden="false" customHeight="true" outlineLevel="0" collapsed="false">
      <c r="A229" s="17" t="str">
        <f aca="false">IF(LEFT(F229,15)="Наименование уч",F229,A228)</f>
        <v>Наименование учреждения: краевое государственное автономное учреждение «Редакция газеты «Идринский вестник»</v>
      </c>
      <c r="B229" s="17" t="str">
        <f aca="false">IF(LEFT(F229,15)="Наименование ус",F229,IF(LEFT(F229,15)="Наименование ра",F229,B228))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aca="false">IF(LEFT(F229,1)="П",F229,C228)</f>
        <v>Показатели, характеризующие объем государственной услуги, установленные в государственном задании</v>
      </c>
      <c r="F229" s="19" t="s">
        <v>169</v>
      </c>
      <c r="G229" s="19"/>
      <c r="H229" s="19"/>
      <c r="I229" s="19"/>
      <c r="J229" s="19"/>
      <c r="K229" s="19"/>
      <c r="L229" s="19"/>
      <c r="M229" s="19"/>
      <c r="N229" s="19"/>
      <c r="O229" s="19"/>
    </row>
    <row r="230" customFormat="false" ht="189.75" hidden="false" customHeight="true" outlineLevel="0" collapsed="false">
      <c r="A230" s="17" t="str">
        <f aca="false">IF(LEFT(F230,15)="Наименование уч",F230,A229)</f>
        <v>Наименование учреждения: краевое государственное автономное учреждение «Редакция газеты «Идринский вестник»</v>
      </c>
      <c r="B230" s="17" t="str">
        <f aca="false">IF(LEFT(F230,15)="Наименование ус",F230,IF(LEFT(F230,15)="Наименование ра",F230,B229))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aca="false">IF(LEFT(F230,1)="П",F230,C229)</f>
        <v>Показатели, характеризующие объем государственной услуги, установленные в государственном задании</v>
      </c>
      <c r="F230" s="19" t="s">
        <v>16</v>
      </c>
      <c r="G230" s="19"/>
      <c r="H230" s="19"/>
      <c r="I230" s="19"/>
      <c r="J230" s="19"/>
      <c r="K230" s="19"/>
      <c r="L230" s="19"/>
      <c r="M230" s="19"/>
      <c r="N230" s="19"/>
      <c r="O230" s="19"/>
    </row>
    <row r="231" customFormat="false" ht="37.5" hidden="false" customHeight="true" outlineLevel="0" collapsed="false">
      <c r="A231" s="17" t="str">
        <f aca="false">IF(LEFT(F231,15)="Наименование уч",F231,A230)</f>
        <v>Наименование учреждения: краевое государственное автономное учреждение «Редакция газеты «Идринский вестник»</v>
      </c>
      <c r="B231" s="17" t="str">
        <f aca="false">IF(LEFT(F231,15)="Наименование ус",F231,IF(LEFT(F231,15)="Наименование ра",F231,B230))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aca="false">IF(LEFT(F231,1)="П",F231,C230)</f>
        <v>Показатели, характеризующие качество государственной услуги, установленные в государственном задании</v>
      </c>
      <c r="F231" s="19" t="s">
        <v>17</v>
      </c>
      <c r="G231" s="19"/>
      <c r="H231" s="19"/>
      <c r="I231" s="19"/>
      <c r="J231" s="19"/>
      <c r="K231" s="19" t="s">
        <v>18</v>
      </c>
      <c r="L231" s="19" t="s">
        <v>19</v>
      </c>
      <c r="M231" s="19" t="s">
        <v>20</v>
      </c>
      <c r="N231" s="19"/>
      <c r="O231" s="19"/>
    </row>
    <row r="232" customFormat="false" ht="189" hidden="false" customHeight="false" outlineLevel="0" collapsed="false">
      <c r="A232" s="17" t="str">
        <f aca="false">IF(LEFT(F232,15)="Наименование уч",F232,A231)</f>
        <v>Наименование учреждения: краевое государственное автономное учреждение «Редакция газеты «Идринский вестник»</v>
      </c>
      <c r="B232" s="17" t="str">
        <f aca="false">IF(LEFT(F232,15)="Наименование ус",F232,IF(LEFT(F232,15)="Наименование ра",F232,B231))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aca="false">IF(LEFT(F232,1)="П",F232,C231)</f>
        <v>Показатели, характеризующие качество государственной услуги, установленные в государственном задании</v>
      </c>
      <c r="F232" s="21" t="s">
        <v>21</v>
      </c>
      <c r="G232" s="19" t="s">
        <v>22</v>
      </c>
      <c r="H232" s="21" t="s">
        <v>23</v>
      </c>
      <c r="I232" s="21" t="s">
        <v>24</v>
      </c>
      <c r="J232" s="21" t="n">
        <v>50</v>
      </c>
      <c r="K232" s="23" t="n">
        <f aca="false">J232/20</f>
        <v>2.5</v>
      </c>
      <c r="L232" s="23" t="n">
        <f aca="false">(K232+K233+K234+K235+K236+K237)/6</f>
        <v>1.58333333333333</v>
      </c>
      <c r="M232" s="19" t="s">
        <v>25</v>
      </c>
      <c r="N232" s="19" t="s">
        <v>26</v>
      </c>
      <c r="O232" s="23" t="n">
        <f aca="false">(L232+L240)/2</f>
        <v>1.29166666666667</v>
      </c>
    </row>
    <row r="233" customFormat="false" ht="189" hidden="false" customHeight="false" outlineLevel="0" collapsed="false">
      <c r="A233" s="17" t="str">
        <f aca="false">IF(LEFT(F233,15)="Наименование уч",F233,A232)</f>
        <v>Наименование учреждения: краевое государственное автономное учреждение «Редакция газеты «Идринский вестник»</v>
      </c>
      <c r="B233" s="17" t="str">
        <f aca="false">IF(LEFT(F233,15)="Наименование ус",F233,IF(LEFT(F233,15)="Наименование ра",F233,B232))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aca="false">IF(LEFT(F233,1)="П",F233,C232)</f>
        <v>Показатели, характеризующие качество государственной услуги, установленные в государственном задании</v>
      </c>
      <c r="F233" s="21" t="s">
        <v>27</v>
      </c>
      <c r="G233" s="19" t="s">
        <v>170</v>
      </c>
      <c r="H233" s="21" t="s">
        <v>29</v>
      </c>
      <c r="I233" s="21" t="s">
        <v>171</v>
      </c>
      <c r="J233" s="24" t="n">
        <v>3100</v>
      </c>
      <c r="K233" s="23" t="n">
        <f aca="false">J233/3100</f>
        <v>1</v>
      </c>
      <c r="L233" s="23"/>
      <c r="M233" s="21"/>
      <c r="N233" s="19" t="s">
        <v>31</v>
      </c>
      <c r="O233" s="23"/>
    </row>
    <row r="234" customFormat="false" ht="189" hidden="false" customHeight="false" outlineLevel="0" collapsed="false">
      <c r="A234" s="17" t="str">
        <f aca="false">IF(LEFT(F234,15)="Наименование уч",F234,A233)</f>
        <v>Наименование учреждения: краевое государственное автономное учреждение «Редакция газеты «Идринский вестник»</v>
      </c>
      <c r="B234" s="17" t="str">
        <f aca="false">IF(LEFT(F234,15)="Наименование ус",F234,IF(LEFT(F234,15)="Наименование ра",F234,B233))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aca="false">IF(LEFT(F234,1)="П",F234,C233)</f>
        <v>Показатели, характеризующие качество государственной услуги, установленные в государственном задании</v>
      </c>
      <c r="F234" s="21" t="s">
        <v>32</v>
      </c>
      <c r="G234" s="19" t="s">
        <v>172</v>
      </c>
      <c r="H234" s="19" t="s">
        <v>34</v>
      </c>
      <c r="I234" s="21" t="s">
        <v>35</v>
      </c>
      <c r="J234" s="21" t="n">
        <v>1</v>
      </c>
      <c r="K234" s="23" t="n">
        <f aca="false">J234/1</f>
        <v>1</v>
      </c>
      <c r="L234" s="23"/>
      <c r="M234" s="21"/>
      <c r="N234" s="19" t="s">
        <v>31</v>
      </c>
      <c r="O234" s="23"/>
    </row>
    <row r="235" customFormat="false" ht="189" hidden="false" customHeight="false" outlineLevel="0" collapsed="false">
      <c r="A235" s="17" t="str">
        <f aca="false">IF(LEFT(F235,15)="Наименование уч",F235,A234)</f>
        <v>Наименование учреждения: краевое государственное автономное учреждение «Редакция газеты «Идринский вестник»</v>
      </c>
      <c r="B235" s="17" t="str">
        <f aca="false">IF(LEFT(F235,15)="Наименование ус",F235,IF(LEFT(F235,15)="Наименование ра",F235,B234))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aca="false">IF(LEFT(F235,1)="П",F235,C234)</f>
        <v>Показатели, характеризующие качество государственной услуги, установленные в государственном задании</v>
      </c>
      <c r="F235" s="21" t="s">
        <v>36</v>
      </c>
      <c r="G235" s="19" t="s">
        <v>173</v>
      </c>
      <c r="H235" s="19" t="s">
        <v>38</v>
      </c>
      <c r="I235" s="21" t="s">
        <v>35</v>
      </c>
      <c r="J235" s="21" t="n">
        <v>1</v>
      </c>
      <c r="K235" s="23" t="n">
        <f aca="false">J235/1</f>
        <v>1</v>
      </c>
      <c r="L235" s="23"/>
      <c r="M235" s="21"/>
      <c r="N235" s="19" t="s">
        <v>31</v>
      </c>
      <c r="O235" s="23"/>
    </row>
    <row r="236" customFormat="false" ht="189" hidden="false" customHeight="false" outlineLevel="0" collapsed="false">
      <c r="A236" s="17" t="str">
        <f aca="false">IF(LEFT(F236,15)="Наименование уч",F236,A235)</f>
        <v>Наименование учреждения: краевое государственное автономное учреждение «Редакция газеты «Идринский вестник»</v>
      </c>
      <c r="B236" s="17" t="str">
        <f aca="false">IF(LEFT(F236,15)="Наименование ус",F236,IF(LEFT(F236,15)="Наименование ра",F236,B235))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aca="false">IF(LEFT(F236,1)="П",F236,C235)</f>
        <v>Показатели, характеризующие качество государственной услуги, установленные в государственном задании</v>
      </c>
      <c r="F236" s="21" t="s">
        <v>39</v>
      </c>
      <c r="G236" s="19" t="s">
        <v>174</v>
      </c>
      <c r="H236" s="19" t="s">
        <v>41</v>
      </c>
      <c r="I236" s="21" t="s">
        <v>175</v>
      </c>
      <c r="J236" s="21" t="n">
        <v>256</v>
      </c>
      <c r="K236" s="23" t="n">
        <f aca="false">J236/256</f>
        <v>1</v>
      </c>
      <c r="L236" s="23"/>
      <c r="M236" s="21"/>
      <c r="N236" s="19" t="s">
        <v>31</v>
      </c>
      <c r="O236" s="23"/>
    </row>
    <row r="237" customFormat="false" ht="189" hidden="false" customHeight="false" outlineLevel="0" collapsed="false">
      <c r="A237" s="17" t="str">
        <f aca="false">IF(LEFT(F237,15)="Наименование уч",F237,A236)</f>
        <v>Наименование учреждения: краевое государственное автономное учреждение «Редакция газеты «Идринский вестник»</v>
      </c>
      <c r="B237" s="17" t="str">
        <f aca="false">IF(LEFT(F237,15)="Наименование ус",F237,IF(LEFT(F237,15)="Наименование ра",F237,B236))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aca="false">IF(LEFT(F237,1)="П",F237,C236)</f>
        <v>Показатели, характеризующие качество государственной услуги, установленные в государственном задании</v>
      </c>
      <c r="F237" s="21" t="s">
        <v>43</v>
      </c>
      <c r="G237" s="19" t="s">
        <v>44</v>
      </c>
      <c r="H237" s="21" t="s">
        <v>45</v>
      </c>
      <c r="I237" s="21" t="s">
        <v>35</v>
      </c>
      <c r="J237" s="21" t="n">
        <v>3</v>
      </c>
      <c r="K237" s="23" t="n">
        <f aca="false">J237/1</f>
        <v>3</v>
      </c>
      <c r="L237" s="23"/>
      <c r="M237" s="19" t="s">
        <v>46</v>
      </c>
      <c r="N237" s="19" t="s">
        <v>26</v>
      </c>
      <c r="O237" s="23"/>
    </row>
    <row r="238" customFormat="false" ht="34.5" hidden="false" customHeight="true" outlineLevel="0" collapsed="false">
      <c r="A238" s="17" t="str">
        <f aca="false">IF(LEFT(F238,15)="Наименование уч",F238,A237)</f>
        <v>Наименование учреждения: краевое государственное автономное учреждение «Редакция газеты «Идринский вестник»</v>
      </c>
      <c r="B238" s="17" t="str">
        <f aca="false">IF(LEFT(F238,15)="Наименование ус",F238,IF(LEFT(F238,15)="Наименование ра",F238,B237))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aca="false">IF(LEFT(F238,1)="П",F238,C237)</f>
        <v>Показатели, характеризующие объем государственной услуги, установленные в государственном задании</v>
      </c>
      <c r="F238" s="19" t="s">
        <v>47</v>
      </c>
      <c r="G238" s="19"/>
      <c r="H238" s="19"/>
      <c r="I238" s="19"/>
      <c r="J238" s="19"/>
      <c r="K238" s="21" t="s">
        <v>48</v>
      </c>
      <c r="L238" s="21" t="s">
        <v>49</v>
      </c>
      <c r="M238" s="21" t="s">
        <v>20</v>
      </c>
      <c r="N238" s="21"/>
      <c r="O238" s="23"/>
    </row>
    <row r="239" customFormat="false" ht="189" hidden="false" customHeight="false" outlineLevel="0" collapsed="false">
      <c r="A239" s="17" t="str">
        <f aca="false">IF(LEFT(F239,15)="Наименование уч",F239,A238)</f>
        <v>Наименование учреждения: краевое государственное автономное учреждение «Редакция газеты «Идринский вестник»</v>
      </c>
      <c r="B239" s="17" t="str">
        <f aca="false">IF(LEFT(F239,15)="Наименование ус",F239,IF(LEFT(F239,15)="Наименование ра",F239,B238))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aca="false">IF(LEFT(F239,1)="П",F239,C238)</f>
        <v>Показатели, характеризующие объем государственной услуги, установленные в государственном задании</v>
      </c>
      <c r="F239" s="25" t="s">
        <v>21</v>
      </c>
      <c r="G239" s="19" t="s">
        <v>176</v>
      </c>
      <c r="H239" s="21"/>
      <c r="I239" s="21"/>
      <c r="J239" s="21"/>
      <c r="K239" s="21"/>
      <c r="L239" s="21"/>
      <c r="M239" s="21"/>
      <c r="N239" s="21"/>
      <c r="O239" s="23"/>
    </row>
    <row r="240" customFormat="false" ht="189" hidden="false" customHeight="false" outlineLevel="0" collapsed="false">
      <c r="A240" s="17" t="str">
        <f aca="false">IF(LEFT(F240,15)="Наименование уч",F240,A239)</f>
        <v>Наименование учреждения: краевое государственное автономное учреждение «Редакция газеты «Идринский вестник»</v>
      </c>
      <c r="B240" s="17" t="str">
        <f aca="false">IF(LEFT(F240,15)="Наименование ус",F240,IF(LEFT(F240,15)="Наименование ра",F240,B239))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aca="false">IF(LEFT(F240,1)="П",F240,C239)</f>
        <v>Показатели, характеризующие объем государственной услуги, установленные в государственном задании</v>
      </c>
      <c r="F240" s="25" t="s">
        <v>51</v>
      </c>
      <c r="G240" s="19" t="s">
        <v>52</v>
      </c>
      <c r="H240" s="21" t="s">
        <v>53</v>
      </c>
      <c r="I240" s="26" t="n">
        <v>182</v>
      </c>
      <c r="J240" s="26" t="n">
        <v>182</v>
      </c>
      <c r="K240" s="23" t="n">
        <f aca="false">J240/I240</f>
        <v>1</v>
      </c>
      <c r="L240" s="23" t="n">
        <f aca="false">(K240+K241+K242+K243+K244)/5</f>
        <v>1</v>
      </c>
      <c r="M240" s="21"/>
      <c r="N240" s="19" t="s">
        <v>31</v>
      </c>
      <c r="O240" s="23"/>
    </row>
    <row r="241" customFormat="false" ht="189" hidden="false" customHeight="false" outlineLevel="0" collapsed="false">
      <c r="A241" s="17" t="str">
        <f aca="false">IF(LEFT(F241,15)="Наименование уч",F241,A240)</f>
        <v>Наименование учреждения: краевое государственное автономное учреждение «Редакция газеты «Идринский вестник»</v>
      </c>
      <c r="B241" s="17" t="str">
        <f aca="false">IF(LEFT(F241,15)="Наименование ус",F241,IF(LEFT(F241,15)="Наименование ра",F241,B240))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aca="false">IF(LEFT(F241,1)="П",F241,C240)</f>
        <v>Показатели, характеризующие объем государственной услуги, установленные в государственном задании</v>
      </c>
      <c r="F241" s="25" t="s">
        <v>54</v>
      </c>
      <c r="G241" s="19" t="s">
        <v>55</v>
      </c>
      <c r="H241" s="21" t="s">
        <v>56</v>
      </c>
      <c r="I241" s="27" t="n">
        <v>10184.62</v>
      </c>
      <c r="J241" s="27" t="n">
        <v>10184.62</v>
      </c>
      <c r="K241" s="23" t="n">
        <f aca="false">J241/I241</f>
        <v>1</v>
      </c>
      <c r="L241" s="23"/>
      <c r="M241" s="21"/>
      <c r="N241" s="19" t="s">
        <v>77</v>
      </c>
      <c r="O241" s="23"/>
    </row>
    <row r="242" customFormat="false" ht="189" hidden="false" customHeight="false" outlineLevel="0" collapsed="false">
      <c r="A242" s="17" t="str">
        <f aca="false">IF(LEFT(F242,15)="Наименование уч",F242,A241)</f>
        <v>Наименование учреждения: краевое государственное автономное учреждение «Редакция газеты «Идринский вестник»</v>
      </c>
      <c r="B242" s="17" t="str">
        <f aca="false">IF(LEFT(F242,15)="Наименование ус",F242,IF(LEFT(F242,15)="Наименование ра",F242,B241))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aca="false">IF(LEFT(F242,1)="П",F242,C241)</f>
        <v>Показатели, характеризующие объем государственной услуги, установленные в государственном задании</v>
      </c>
      <c r="F242" s="25" t="s">
        <v>58</v>
      </c>
      <c r="G242" s="19" t="s">
        <v>59</v>
      </c>
      <c r="H242" s="21" t="s">
        <v>60</v>
      </c>
      <c r="I242" s="28" t="n">
        <v>1853.6</v>
      </c>
      <c r="J242" s="28" t="n">
        <v>1853.6</v>
      </c>
      <c r="K242" s="23" t="n">
        <f aca="false">J242/I242</f>
        <v>1</v>
      </c>
      <c r="L242" s="23"/>
      <c r="M242" s="21"/>
      <c r="N242" s="21" t="s">
        <v>77</v>
      </c>
      <c r="O242" s="23"/>
    </row>
    <row r="243" customFormat="false" ht="189" hidden="false" customHeight="false" outlineLevel="0" collapsed="false">
      <c r="A243" s="17" t="str">
        <f aca="false">IF(LEFT(F243,15)="Наименование уч",F243,A242)</f>
        <v>Наименование учреждения: краевое государственное автономное учреждение «Редакция газеты «Идринский вестник»</v>
      </c>
      <c r="B243" s="17" t="str">
        <f aca="false">IF(LEFT(F243,15)="Наименование ус",F243,IF(LEFT(F243,15)="Наименование ра",F243,B242))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aca="false">IF(LEFT(F243,1)="П",F243,C242)</f>
        <v>Показатели, характеризующие объем государственной услуги, установленные в государственном задании</v>
      </c>
      <c r="F243" s="25" t="s">
        <v>61</v>
      </c>
      <c r="G243" s="19" t="s">
        <v>62</v>
      </c>
      <c r="H243" s="21" t="s">
        <v>63</v>
      </c>
      <c r="I243" s="29" t="n">
        <v>156</v>
      </c>
      <c r="J243" s="29" t="n">
        <v>156</v>
      </c>
      <c r="K243" s="23" t="n">
        <f aca="false">J243/I243</f>
        <v>1</v>
      </c>
      <c r="L243" s="23"/>
      <c r="M243" s="21"/>
      <c r="N243" s="19" t="s">
        <v>31</v>
      </c>
      <c r="O243" s="23"/>
    </row>
    <row r="244" customFormat="false" ht="189" hidden="false" customHeight="false" outlineLevel="0" collapsed="false">
      <c r="A244" s="17" t="str">
        <f aca="false">IF(LEFT(F244,15)="Наименование уч",F244,A243)</f>
        <v>Наименование учреждения: краевое государственное автономное учреждение «Редакция газеты «Идринский вестник»</v>
      </c>
      <c r="B244" s="17" t="str">
        <f aca="false">IF(LEFT(F244,15)="Наименование ус",F244,IF(LEFT(F244,15)="Наименование ра",F244,B243))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aca="false">IF(LEFT(F244,1)="П",F244,C243)</f>
        <v>Показатели, характеризующие объем государственной услуги, установленные в государственном задании</v>
      </c>
      <c r="F244" s="25" t="s">
        <v>64</v>
      </c>
      <c r="G244" s="19" t="s">
        <v>65</v>
      </c>
      <c r="H244" s="21" t="s">
        <v>66</v>
      </c>
      <c r="I244" s="21" t="n">
        <v>161.2</v>
      </c>
      <c r="J244" s="21" t="n">
        <v>161.2</v>
      </c>
      <c r="K244" s="23" t="n">
        <f aca="false">J244/I244</f>
        <v>1</v>
      </c>
      <c r="L244" s="23"/>
      <c r="M244" s="21"/>
      <c r="N244" s="19" t="s">
        <v>31</v>
      </c>
      <c r="O244" s="23"/>
    </row>
    <row r="245" customFormat="false" ht="189" hidden="false" customHeight="false" outlineLevel="0" collapsed="false">
      <c r="A245" s="17" t="str">
        <f aca="false">IF(LEFT(F245,15)="Наименование уч",F245,A244)</f>
        <v>Наименование учреждения: краевое государственное автономное учреждение «Редакция газеты «Идринский вестник»</v>
      </c>
      <c r="B245" s="17" t="str">
        <f aca="false">IF(LEFT(F245,15)="Наименование ус",F245,IF(LEFT(F245,15)="Наименование ра",F245,B244))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aca="false">IF(LEFT(F245,1)="П",F245,C244)</f>
        <v>Показатели, характеризующие объем государственной услуги, установленные в государственном задании</v>
      </c>
      <c r="F245" s="32"/>
      <c r="G245" s="32"/>
      <c r="H245" s="32"/>
      <c r="I245" s="32"/>
      <c r="J245" s="32"/>
      <c r="K245" s="32"/>
      <c r="L245" s="32"/>
      <c r="M245" s="32"/>
      <c r="N245" s="32"/>
      <c r="O245" s="32"/>
    </row>
    <row r="246" customFormat="false" ht="189" hidden="false" customHeight="true" outlineLevel="0" collapsed="false">
      <c r="A246" s="17" t="str">
        <f aca="false">IF(LEFT(F246,15)="Наименование уч",F246,A245)</f>
        <v>Наименование учреждения: краевое государственное автономное учреждение «Редакция газеты «Иланские вести» </v>
      </c>
      <c r="B246" s="17" t="str">
        <f aca="false">IF(LEFT(F246,15)="Наименование ус",F246,IF(LEFT(F246,15)="Наименование ра",F246,B245))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aca="false">IF(LEFT(F246,1)="П",F246,C245)</f>
        <v>Показатели, характеризующие объем государственной услуги, установленные в государственном задании</v>
      </c>
      <c r="F246" s="19" t="s">
        <v>177</v>
      </c>
      <c r="G246" s="19"/>
      <c r="H246" s="19"/>
      <c r="I246" s="19"/>
      <c r="J246" s="19"/>
      <c r="K246" s="19"/>
      <c r="L246" s="19"/>
      <c r="M246" s="19"/>
      <c r="N246" s="19"/>
      <c r="O246" s="19"/>
    </row>
    <row r="247" customFormat="false" ht="189.75" hidden="false" customHeight="true" outlineLevel="0" collapsed="false">
      <c r="A247" s="17" t="str">
        <f aca="false">IF(LEFT(F247,15)="Наименование уч",F247,A246)</f>
        <v>Наименование учреждения: краевое государственное автономное учреждение «Редакция газеты «Иланские вести» </v>
      </c>
      <c r="B247" s="17" t="str">
        <f aca="false">IF(LEFT(F247,15)="Наименование ус",F247,IF(LEFT(F247,15)="Наименование ра",F247,B246))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aca="false">IF(LEFT(F247,1)="П",F247,C246)</f>
        <v>Показатели, характеризующие объем государственной услуги, установленные в государственном задании</v>
      </c>
      <c r="F247" s="19" t="s">
        <v>16</v>
      </c>
      <c r="G247" s="19"/>
      <c r="H247" s="19"/>
      <c r="I247" s="19"/>
      <c r="J247" s="19"/>
      <c r="K247" s="19"/>
      <c r="L247" s="19"/>
      <c r="M247" s="19"/>
      <c r="N247" s="19"/>
      <c r="O247" s="19"/>
    </row>
    <row r="248" customFormat="false" ht="35.25" hidden="false" customHeight="true" outlineLevel="0" collapsed="false">
      <c r="A248" s="17" t="str">
        <f aca="false">IF(LEFT(F248,15)="Наименование уч",F248,A247)</f>
        <v>Наименование учреждения: краевое государственное автономное учреждение «Редакция газеты «Иланские вести» </v>
      </c>
      <c r="B248" s="17" t="str">
        <f aca="false">IF(LEFT(F248,15)="Наименование ус",F248,IF(LEFT(F248,15)="Наименование ра",F248,B247))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aca="false">IF(LEFT(F248,1)="П",F248,C247)</f>
        <v>Показатели, характеризующие качество государственной услуги, установленные в государственном задании</v>
      </c>
      <c r="F248" s="19" t="s">
        <v>17</v>
      </c>
      <c r="G248" s="19"/>
      <c r="H248" s="19"/>
      <c r="I248" s="19"/>
      <c r="J248" s="19"/>
      <c r="K248" s="19" t="s">
        <v>18</v>
      </c>
      <c r="L248" s="19" t="s">
        <v>19</v>
      </c>
      <c r="M248" s="19" t="s">
        <v>20</v>
      </c>
      <c r="N248" s="19"/>
      <c r="O248" s="19"/>
    </row>
    <row r="249" customFormat="false" ht="189" hidden="false" customHeight="false" outlineLevel="0" collapsed="false">
      <c r="A249" s="17" t="str">
        <f aca="false">IF(LEFT(F249,15)="Наименование уч",F249,A248)</f>
        <v>Наименование учреждения: краевое государственное автономное учреждение «Редакция газеты «Иланские вести» </v>
      </c>
      <c r="B249" s="17" t="str">
        <f aca="false">IF(LEFT(F249,15)="Наименование ус",F249,IF(LEFT(F249,15)="Наименование ра",F249,B248))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aca="false">IF(LEFT(F249,1)="П",F249,C248)</f>
        <v>Показатели, характеризующие качество государственной услуги, установленные в государственном задании</v>
      </c>
      <c r="F249" s="21" t="s">
        <v>21</v>
      </c>
      <c r="G249" s="19" t="s">
        <v>22</v>
      </c>
      <c r="H249" s="21" t="s">
        <v>23</v>
      </c>
      <c r="I249" s="21" t="s">
        <v>24</v>
      </c>
      <c r="J249" s="21" t="n">
        <v>67</v>
      </c>
      <c r="K249" s="23" t="n">
        <f aca="false">J249/20</f>
        <v>3.35</v>
      </c>
      <c r="L249" s="23" t="n">
        <f aca="false">(K249+K250+K251+K252+K253+K254)/6</f>
        <v>2.06981307838451</v>
      </c>
      <c r="M249" s="19" t="s">
        <v>25</v>
      </c>
      <c r="N249" s="19" t="s">
        <v>26</v>
      </c>
      <c r="O249" s="23" t="n">
        <f aca="false">(L249+L257)/2</f>
        <v>1.53838886767458</v>
      </c>
    </row>
    <row r="250" customFormat="false" ht="189" hidden="false" customHeight="false" outlineLevel="0" collapsed="false">
      <c r="A250" s="17" t="str">
        <f aca="false">IF(LEFT(F250,15)="Наименование уч",F250,A249)</f>
        <v>Наименование учреждения: краевое государственное автономное учреждение «Редакция газеты «Иланские вести» </v>
      </c>
      <c r="B250" s="17" t="str">
        <f aca="false">IF(LEFT(F250,15)="Наименование ус",F250,IF(LEFT(F250,15)="Наименование ра",F250,B249))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aca="false">IF(LEFT(F250,1)="П",F250,C249)</f>
        <v>Показатели, характеризующие качество государственной услуги, установленные в государственном задании</v>
      </c>
      <c r="F250" s="21" t="s">
        <v>27</v>
      </c>
      <c r="G250" s="19" t="s">
        <v>178</v>
      </c>
      <c r="H250" s="21" t="s">
        <v>29</v>
      </c>
      <c r="I250" s="21" t="s">
        <v>69</v>
      </c>
      <c r="J250" s="24" t="n">
        <v>3829</v>
      </c>
      <c r="K250" s="23" t="n">
        <f aca="false">J250/3700</f>
        <v>1.03486486486486</v>
      </c>
      <c r="L250" s="23"/>
      <c r="M250" s="21" t="s">
        <v>70</v>
      </c>
      <c r="N250" s="19" t="s">
        <v>31</v>
      </c>
      <c r="O250" s="23"/>
    </row>
    <row r="251" customFormat="false" ht="189" hidden="false" customHeight="false" outlineLevel="0" collapsed="false">
      <c r="A251" s="17" t="str">
        <f aca="false">IF(LEFT(F251,15)="Наименование уч",F251,A250)</f>
        <v>Наименование учреждения: краевое государственное автономное учреждение «Редакция газеты «Иланские вести» </v>
      </c>
      <c r="B251" s="17" t="str">
        <f aca="false">IF(LEFT(F251,15)="Наименование ус",F251,IF(LEFT(F251,15)="Наименование ра",F251,B250))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aca="false">IF(LEFT(F251,1)="П",F251,C250)</f>
        <v>Показатели, характеризующие качество государственной услуги, установленные в государственном задании</v>
      </c>
      <c r="F251" s="21" t="s">
        <v>32</v>
      </c>
      <c r="G251" s="19" t="s">
        <v>179</v>
      </c>
      <c r="H251" s="19" t="s">
        <v>34</v>
      </c>
      <c r="I251" s="21" t="s">
        <v>35</v>
      </c>
      <c r="J251" s="21" t="n">
        <v>1</v>
      </c>
      <c r="K251" s="23" t="n">
        <f aca="false">J251/1</f>
        <v>1</v>
      </c>
      <c r="L251" s="23"/>
      <c r="M251" s="21"/>
      <c r="N251" s="19" t="s">
        <v>31</v>
      </c>
      <c r="O251" s="23"/>
    </row>
    <row r="252" customFormat="false" ht="189" hidden="false" customHeight="false" outlineLevel="0" collapsed="false">
      <c r="A252" s="17" t="str">
        <f aca="false">IF(LEFT(F252,15)="Наименование уч",F252,A251)</f>
        <v>Наименование учреждения: краевое государственное автономное учреждение «Редакция газеты «Иланские вести» </v>
      </c>
      <c r="B252" s="17" t="str">
        <f aca="false">IF(LEFT(F252,15)="Наименование ус",F252,IF(LEFT(F252,15)="Наименование ра",F252,B251))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aca="false">IF(LEFT(F252,1)="П",F252,C251)</f>
        <v>Показатели, характеризующие качество государственной услуги, установленные в государственном задании</v>
      </c>
      <c r="F252" s="21" t="s">
        <v>36</v>
      </c>
      <c r="G252" s="19" t="s">
        <v>180</v>
      </c>
      <c r="H252" s="19" t="s">
        <v>38</v>
      </c>
      <c r="I252" s="21" t="s">
        <v>35</v>
      </c>
      <c r="J252" s="21" t="n">
        <v>1</v>
      </c>
      <c r="K252" s="23" t="n">
        <f aca="false">J252/1</f>
        <v>1</v>
      </c>
      <c r="L252" s="23"/>
      <c r="M252" s="21"/>
      <c r="N252" s="19" t="s">
        <v>31</v>
      </c>
      <c r="O252" s="23"/>
    </row>
    <row r="253" customFormat="false" ht="189" hidden="false" customHeight="false" outlineLevel="0" collapsed="false">
      <c r="A253" s="17" t="str">
        <f aca="false">IF(LEFT(F253,15)="Наименование уч",F253,A252)</f>
        <v>Наименование учреждения: краевое государственное автономное учреждение «Редакция газеты «Иланские вести» </v>
      </c>
      <c r="B253" s="17" t="str">
        <f aca="false">IF(LEFT(F253,15)="Наименование ус",F253,IF(LEFT(F253,15)="Наименование ра",F253,B252))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aca="false">IF(LEFT(F253,1)="П",F253,C252)</f>
        <v>Показатели, характеризующие качество государственной услуги, установленные в государственном задании</v>
      </c>
      <c r="F253" s="21" t="s">
        <v>39</v>
      </c>
      <c r="G253" s="19" t="s">
        <v>181</v>
      </c>
      <c r="H253" s="19" t="s">
        <v>41</v>
      </c>
      <c r="I253" s="21" t="s">
        <v>182</v>
      </c>
      <c r="J253" s="21" t="n">
        <v>152</v>
      </c>
      <c r="K253" s="23" t="n">
        <f aca="false">J253/147</f>
        <v>1.03401360544218</v>
      </c>
      <c r="L253" s="23"/>
      <c r="M253" s="21" t="s">
        <v>153</v>
      </c>
      <c r="N253" s="19" t="s">
        <v>31</v>
      </c>
      <c r="O253" s="23"/>
    </row>
    <row r="254" customFormat="false" ht="189" hidden="false" customHeight="false" outlineLevel="0" collapsed="false">
      <c r="A254" s="17" t="str">
        <f aca="false">IF(LEFT(F254,15)="Наименование уч",F254,A253)</f>
        <v>Наименование учреждения: краевое государственное автономное учреждение «Редакция газеты «Иланские вести» </v>
      </c>
      <c r="B254" s="17" t="str">
        <f aca="false">IF(LEFT(F254,15)="Наименование ус",F254,IF(LEFT(F254,15)="Наименование ра",F254,B253))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aca="false">IF(LEFT(F254,1)="П",F254,C253)</f>
        <v>Показатели, характеризующие качество государственной услуги, установленные в государственном задании</v>
      </c>
      <c r="F254" s="21" t="s">
        <v>43</v>
      </c>
      <c r="G254" s="19" t="s">
        <v>44</v>
      </c>
      <c r="H254" s="21" t="s">
        <v>45</v>
      </c>
      <c r="I254" s="21" t="s">
        <v>35</v>
      </c>
      <c r="J254" s="21" t="n">
        <v>5</v>
      </c>
      <c r="K254" s="23" t="n">
        <f aca="false">J254/1</f>
        <v>5</v>
      </c>
      <c r="L254" s="23"/>
      <c r="M254" s="19" t="s">
        <v>46</v>
      </c>
      <c r="N254" s="19" t="s">
        <v>26</v>
      </c>
      <c r="O254" s="23"/>
    </row>
    <row r="255" customFormat="false" ht="38.25" hidden="false" customHeight="true" outlineLevel="0" collapsed="false">
      <c r="A255" s="17" t="str">
        <f aca="false">IF(LEFT(F255,15)="Наименование уч",F255,A254)</f>
        <v>Наименование учреждения: краевое государственное автономное учреждение «Редакция газеты «Иланские вести» </v>
      </c>
      <c r="B255" s="17" t="str">
        <f aca="false">IF(LEFT(F255,15)="Наименование ус",F255,IF(LEFT(F255,15)="Наименование ра",F255,B254))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aca="false">IF(LEFT(F255,1)="П",F255,C254)</f>
        <v>Показатели, характеризующие объем государственной услуги, установленные в государственном задании</v>
      </c>
      <c r="F255" s="19" t="s">
        <v>47</v>
      </c>
      <c r="G255" s="19"/>
      <c r="H255" s="19"/>
      <c r="I255" s="19"/>
      <c r="J255" s="19"/>
      <c r="K255" s="21" t="s">
        <v>48</v>
      </c>
      <c r="L255" s="21" t="s">
        <v>49</v>
      </c>
      <c r="M255" s="21" t="s">
        <v>20</v>
      </c>
      <c r="N255" s="21"/>
      <c r="O255" s="23"/>
    </row>
    <row r="256" customFormat="false" ht="189" hidden="false" customHeight="false" outlineLevel="0" collapsed="false">
      <c r="A256" s="17" t="str">
        <f aca="false">IF(LEFT(F256,15)="Наименование уч",F256,A255)</f>
        <v>Наименование учреждения: краевое государственное автономное учреждение «Редакция газеты «Иланские вести» </v>
      </c>
      <c r="B256" s="17" t="str">
        <f aca="false">IF(LEFT(F256,15)="Наименование ус",F256,IF(LEFT(F256,15)="Наименование ра",F256,B255))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aca="false">IF(LEFT(F256,1)="П",F256,C255)</f>
        <v>Показатели, характеризующие объем государственной услуги, установленные в государственном задании</v>
      </c>
      <c r="F256" s="25" t="s">
        <v>21</v>
      </c>
      <c r="G256" s="19" t="s">
        <v>183</v>
      </c>
      <c r="H256" s="21"/>
      <c r="I256" s="21"/>
      <c r="J256" s="21"/>
      <c r="K256" s="21"/>
      <c r="L256" s="21"/>
      <c r="M256" s="21"/>
      <c r="N256" s="21"/>
      <c r="O256" s="23"/>
    </row>
    <row r="257" customFormat="false" ht="189" hidden="false" customHeight="false" outlineLevel="0" collapsed="false">
      <c r="A257" s="17" t="str">
        <f aca="false">IF(LEFT(F257,15)="Наименование уч",F257,A256)</f>
        <v>Наименование учреждения: краевое государственное автономное учреждение «Редакция газеты «Иланские вести» </v>
      </c>
      <c r="B257" s="17" t="str">
        <f aca="false">IF(LEFT(F257,15)="Наименование ус",F257,IF(LEFT(F257,15)="Наименование ра",F257,B256))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aca="false">IF(LEFT(F257,1)="П",F257,C256)</f>
        <v>Показатели, характеризующие объем государственной услуги, установленные в государственном задании</v>
      </c>
      <c r="F257" s="25" t="s">
        <v>51</v>
      </c>
      <c r="G257" s="19" t="s">
        <v>52</v>
      </c>
      <c r="H257" s="21" t="s">
        <v>53</v>
      </c>
      <c r="I257" s="26" t="n">
        <v>221</v>
      </c>
      <c r="J257" s="26" t="n">
        <v>221</v>
      </c>
      <c r="K257" s="23" t="n">
        <f aca="false">J257/I257</f>
        <v>1</v>
      </c>
      <c r="L257" s="23" t="n">
        <f aca="false">(K257+K258+K259+K260+K261)/5</f>
        <v>1.00696465696466</v>
      </c>
      <c r="M257" s="21"/>
      <c r="N257" s="19" t="s">
        <v>31</v>
      </c>
      <c r="O257" s="23"/>
    </row>
    <row r="258" customFormat="false" ht="189" hidden="false" customHeight="false" outlineLevel="0" collapsed="false">
      <c r="A258" s="17" t="str">
        <f aca="false">IF(LEFT(F258,15)="Наименование уч",F258,A257)</f>
        <v>Наименование учреждения: краевое государственное автономное учреждение «Редакция газеты «Иланские вести» </v>
      </c>
      <c r="B258" s="17" t="str">
        <f aca="false">IF(LEFT(F258,15)="Наименование ус",F258,IF(LEFT(F258,15)="Наименование ра",F258,B257))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aca="false">IF(LEFT(F258,1)="П",F258,C257)</f>
        <v>Показатели, характеризующие объем государственной услуги, установленные в государственном задании</v>
      </c>
      <c r="F258" s="25" t="s">
        <v>54</v>
      </c>
      <c r="G258" s="19" t="s">
        <v>55</v>
      </c>
      <c r="H258" s="21" t="s">
        <v>56</v>
      </c>
      <c r="I258" s="27" t="n">
        <v>7813.57</v>
      </c>
      <c r="J258" s="27" t="n">
        <v>7813.57</v>
      </c>
      <c r="K258" s="23" t="n">
        <f aca="false">J258/I258</f>
        <v>1</v>
      </c>
      <c r="L258" s="23"/>
      <c r="M258" s="21"/>
      <c r="N258" s="19" t="s">
        <v>77</v>
      </c>
      <c r="O258" s="23"/>
    </row>
    <row r="259" customFormat="false" ht="189" hidden="false" customHeight="false" outlineLevel="0" collapsed="false">
      <c r="A259" s="17" t="str">
        <f aca="false">IF(LEFT(F259,15)="Наименование уч",F259,A258)</f>
        <v>Наименование учреждения: краевое государственное автономное учреждение «Редакция газеты «Иланские вести» </v>
      </c>
      <c r="B259" s="17" t="str">
        <f aca="false">IF(LEFT(F259,15)="Наименование ус",F259,IF(LEFT(F259,15)="Наименование ра",F259,B258))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aca="false">IF(LEFT(F259,1)="П",F259,C258)</f>
        <v>Показатели, характеризующие объем государственной услуги, установленные в государственном задании</v>
      </c>
      <c r="F259" s="25" t="s">
        <v>58</v>
      </c>
      <c r="G259" s="19" t="s">
        <v>59</v>
      </c>
      <c r="H259" s="21" t="s">
        <v>60</v>
      </c>
      <c r="I259" s="28" t="n">
        <v>1726.8</v>
      </c>
      <c r="J259" s="28" t="n">
        <v>1726.8</v>
      </c>
      <c r="K259" s="23" t="n">
        <f aca="false">J259/I259</f>
        <v>1</v>
      </c>
      <c r="L259" s="23"/>
      <c r="M259" s="21"/>
      <c r="N259" s="21" t="s">
        <v>77</v>
      </c>
      <c r="O259" s="23"/>
    </row>
    <row r="260" customFormat="false" ht="189" hidden="false" customHeight="false" outlineLevel="0" collapsed="false">
      <c r="A260" s="17" t="str">
        <f aca="false">IF(LEFT(F260,15)="Наименование уч",F260,A259)</f>
        <v>Наименование учреждения: краевое государственное автономное учреждение «Редакция газеты «Иланские вести» </v>
      </c>
      <c r="B260" s="17" t="str">
        <f aca="false">IF(LEFT(F260,15)="Наименование ус",F260,IF(LEFT(F260,15)="Наименование ра",F260,B259))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aca="false">IF(LEFT(F260,1)="П",F260,C259)</f>
        <v>Показатели, характеризующие объем государственной услуги, установленные в государственном задании</v>
      </c>
      <c r="F260" s="25" t="s">
        <v>61</v>
      </c>
      <c r="G260" s="19" t="s">
        <v>62</v>
      </c>
      <c r="H260" s="21" t="s">
        <v>63</v>
      </c>
      <c r="I260" s="29" t="n">
        <v>208</v>
      </c>
      <c r="J260" s="29" t="n">
        <v>208</v>
      </c>
      <c r="K260" s="23" t="n">
        <f aca="false">J260/I260</f>
        <v>1</v>
      </c>
      <c r="L260" s="23"/>
      <c r="M260" s="21"/>
      <c r="N260" s="19" t="s">
        <v>31</v>
      </c>
      <c r="O260" s="23"/>
    </row>
    <row r="261" customFormat="false" ht="189" hidden="false" customHeight="false" outlineLevel="0" collapsed="false">
      <c r="A261" s="17" t="str">
        <f aca="false">IF(LEFT(F261,15)="Наименование уч",F261,A260)</f>
        <v>Наименование учреждения: краевое государственное автономное учреждение «Редакция газеты «Иланские вести» </v>
      </c>
      <c r="B261" s="17" t="str">
        <f aca="false">IF(LEFT(F261,15)="Наименование ус",F261,IF(LEFT(F261,15)="Наименование ра",F261,B260))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aca="false">IF(LEFT(F261,1)="П",F261,C260)</f>
        <v>Показатели, характеризующие объем государственной услуги, установленные в государственном задании</v>
      </c>
      <c r="F261" s="25" t="s">
        <v>64</v>
      </c>
      <c r="G261" s="19" t="s">
        <v>65</v>
      </c>
      <c r="H261" s="21" t="s">
        <v>66</v>
      </c>
      <c r="I261" s="21" t="n">
        <v>192.4</v>
      </c>
      <c r="J261" s="21" t="n">
        <v>199.1</v>
      </c>
      <c r="K261" s="23" t="n">
        <f aca="false">J261/I261</f>
        <v>1.03482328482328</v>
      </c>
      <c r="L261" s="23"/>
      <c r="M261" s="21" t="s">
        <v>153</v>
      </c>
      <c r="N261" s="19" t="s">
        <v>31</v>
      </c>
      <c r="O261" s="23"/>
    </row>
    <row r="262" customFormat="false" ht="189" hidden="false" customHeight="false" outlineLevel="0" collapsed="false">
      <c r="A262" s="17" t="str">
        <f aca="false">IF(LEFT(F262,15)="Наименование уч",F262,A261)</f>
        <v>Наименование учреждения: краевое государственное автономное учреждение «Редакция газеты «Иланские вести» </v>
      </c>
      <c r="B262" s="17" t="str">
        <f aca="false">IF(LEFT(F262,15)="Наименование ус",F262,IF(LEFT(F262,15)="Наименование ра",F262,B261))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aca="false">IF(LEFT(F262,1)="П",F262,C261)</f>
        <v>Показатели, характеризующие объем государственной услуги, установленные в государственном задании</v>
      </c>
      <c r="F262" s="32"/>
      <c r="G262" s="32"/>
      <c r="H262" s="32"/>
      <c r="I262" s="32"/>
      <c r="J262" s="32"/>
      <c r="K262" s="32"/>
      <c r="L262" s="32"/>
      <c r="M262" s="32"/>
      <c r="N262" s="32"/>
      <c r="O262" s="32"/>
    </row>
    <row r="263" customFormat="false" ht="189.75" hidden="false" customHeight="true" outlineLevel="0" collapsed="false">
      <c r="A263" s="17" t="str">
        <f aca="false">IF(LEFT(F263,15)="Наименование уч",F263,A262)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aca="false">IF(LEFT(F263,15)="Наименование ус",F263,IF(LEFT(F263,15)="Наименование ра",F263,B262))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aca="false">IF(LEFT(F263,1)="П",F263,C262)</f>
        <v>Показатели, характеризующие объем государственной услуги, установленные в государственном задании</v>
      </c>
      <c r="F263" s="19" t="s">
        <v>184</v>
      </c>
      <c r="G263" s="19"/>
      <c r="H263" s="19"/>
      <c r="I263" s="19"/>
      <c r="J263" s="19"/>
      <c r="K263" s="19"/>
      <c r="L263" s="19"/>
      <c r="M263" s="19"/>
      <c r="N263" s="19"/>
      <c r="O263" s="19"/>
    </row>
    <row r="264" customFormat="false" ht="189.75" hidden="false" customHeight="true" outlineLevel="0" collapsed="false">
      <c r="A264" s="17" t="str">
        <f aca="false">IF(LEFT(F264,15)="Наименование уч",F264,A263)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aca="false">IF(LEFT(F264,15)="Наименование ус",F264,IF(LEFT(F264,15)="Наименование ра",F264,B263))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aca="false">IF(LEFT(F264,1)="П",F264,C263)</f>
        <v>Показатели, характеризующие объем государственной услуги, установленные в государственном задании</v>
      </c>
      <c r="F264" s="19" t="s">
        <v>16</v>
      </c>
      <c r="G264" s="19"/>
      <c r="H264" s="19"/>
      <c r="I264" s="19"/>
      <c r="J264" s="19"/>
      <c r="K264" s="19"/>
      <c r="L264" s="19"/>
      <c r="M264" s="19"/>
      <c r="N264" s="19"/>
      <c r="O264" s="19"/>
    </row>
    <row r="265" customFormat="false" ht="30.75" hidden="false" customHeight="true" outlineLevel="0" collapsed="false">
      <c r="A265" s="17" t="str">
        <f aca="false">IF(LEFT(F265,15)="Наименование уч",F265,A264)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aca="false">IF(LEFT(F265,15)="Наименование ус",F265,IF(LEFT(F265,15)="Наименование ра",F265,B264))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aca="false">IF(LEFT(F265,1)="П",F265,C264)</f>
        <v>Показатели, характеризующие качество государственной услуги, установленные в государственном задании</v>
      </c>
      <c r="F265" s="19" t="s">
        <v>17</v>
      </c>
      <c r="G265" s="19"/>
      <c r="H265" s="19"/>
      <c r="I265" s="19"/>
      <c r="J265" s="19"/>
      <c r="K265" s="19" t="s">
        <v>18</v>
      </c>
      <c r="L265" s="19" t="s">
        <v>19</v>
      </c>
      <c r="M265" s="19" t="s">
        <v>20</v>
      </c>
      <c r="N265" s="19"/>
      <c r="O265" s="19"/>
    </row>
    <row r="266" customFormat="false" ht="189" hidden="false" customHeight="false" outlineLevel="0" collapsed="false">
      <c r="A266" s="17" t="str">
        <f aca="false">IF(LEFT(F266,15)="Наименование уч",F266,A265)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aca="false">IF(LEFT(F266,15)="Наименование ус",F266,IF(LEFT(F266,15)="Наименование ра",F266,B265))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aca="false">IF(LEFT(F266,1)="П",F266,C265)</f>
        <v>Показатели, характеризующие качество государственной услуги, установленные в государственном задании</v>
      </c>
      <c r="F266" s="21" t="s">
        <v>21</v>
      </c>
      <c r="G266" s="19" t="s">
        <v>22</v>
      </c>
      <c r="H266" s="21" t="s">
        <v>23</v>
      </c>
      <c r="I266" s="21" t="s">
        <v>24</v>
      </c>
      <c r="J266" s="21" t="n">
        <v>66</v>
      </c>
      <c r="K266" s="23" t="n">
        <f aca="false">J266/20</f>
        <v>3.3</v>
      </c>
      <c r="L266" s="23" t="n">
        <f aca="false">(K266+K267+K268+K269+K270+K271)/6</f>
        <v>1.88333333333333</v>
      </c>
      <c r="M266" s="19" t="s">
        <v>25</v>
      </c>
      <c r="N266" s="19" t="s">
        <v>26</v>
      </c>
      <c r="O266" s="23" t="n">
        <f aca="false">(L266+L274)/2</f>
        <v>1.44166666666667</v>
      </c>
    </row>
    <row r="267" customFormat="false" ht="189" hidden="false" customHeight="false" outlineLevel="0" collapsed="false">
      <c r="A267" s="17" t="str">
        <f aca="false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aca="false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aca="false">IF(LEFT(F267,1)="П",F267,C266)</f>
        <v>Показатели, характеризующие качество государственной услуги, установленные в государственном задании</v>
      </c>
      <c r="F267" s="21" t="s">
        <v>27</v>
      </c>
      <c r="G267" s="19" t="s">
        <v>185</v>
      </c>
      <c r="H267" s="21" t="s">
        <v>29</v>
      </c>
      <c r="I267" s="21" t="s">
        <v>186</v>
      </c>
      <c r="J267" s="24" t="n">
        <v>10000</v>
      </c>
      <c r="K267" s="23" t="n">
        <f aca="false">J267/10000</f>
        <v>1</v>
      </c>
      <c r="L267" s="23"/>
      <c r="M267" s="21"/>
      <c r="N267" s="19" t="s">
        <v>31</v>
      </c>
      <c r="O267" s="23"/>
    </row>
    <row r="268" customFormat="false" ht="189" hidden="false" customHeight="false" outlineLevel="0" collapsed="false">
      <c r="A268" s="17" t="str">
        <f aca="false">IF(LEFT(F268,15)="Наименование уч",F268,A267)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aca="false">IF(LEFT(F268,15)="Наименование ус",F268,IF(LEFT(F268,15)="Наименование ра",F268,B267))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aca="false">IF(LEFT(F268,1)="П",F268,C267)</f>
        <v>Показатели, характеризующие качество государственной услуги, установленные в государственном задании</v>
      </c>
      <c r="F268" s="21" t="s">
        <v>32</v>
      </c>
      <c r="G268" s="19" t="s">
        <v>187</v>
      </c>
      <c r="H268" s="19" t="s">
        <v>34</v>
      </c>
      <c r="I268" s="21" t="s">
        <v>35</v>
      </c>
      <c r="J268" s="21" t="n">
        <v>1</v>
      </c>
      <c r="K268" s="23" t="n">
        <f aca="false">J268/1</f>
        <v>1</v>
      </c>
      <c r="L268" s="23"/>
      <c r="M268" s="21"/>
      <c r="N268" s="19" t="s">
        <v>31</v>
      </c>
      <c r="O268" s="23"/>
    </row>
    <row r="269" customFormat="false" ht="189" hidden="false" customHeight="false" outlineLevel="0" collapsed="false">
      <c r="A269" s="17" t="str">
        <f aca="false">IF(LEFT(F269,15)="Наименование уч",F269,A268)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aca="false">IF(LEFT(F269,15)="Наименование ус",F269,IF(LEFT(F269,15)="Наименование ра",F269,B268))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aca="false">IF(LEFT(F269,1)="П",F269,C268)</f>
        <v>Показатели, характеризующие качество государственной услуги, установленные в государственном задании</v>
      </c>
      <c r="F269" s="21" t="s">
        <v>36</v>
      </c>
      <c r="G269" s="19" t="s">
        <v>188</v>
      </c>
      <c r="H269" s="19" t="s">
        <v>38</v>
      </c>
      <c r="I269" s="21" t="s">
        <v>35</v>
      </c>
      <c r="J269" s="21" t="n">
        <v>1</v>
      </c>
      <c r="K269" s="23" t="n">
        <f aca="false">J269/1</f>
        <v>1</v>
      </c>
      <c r="L269" s="23"/>
      <c r="M269" s="21"/>
      <c r="N269" s="19" t="s">
        <v>31</v>
      </c>
      <c r="O269" s="23"/>
    </row>
    <row r="270" customFormat="false" ht="189" hidden="false" customHeight="false" outlineLevel="0" collapsed="false">
      <c r="A270" s="17" t="str">
        <f aca="false">IF(LEFT(F270,15)="Наименование уч",F270,A269)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aca="false">IF(LEFT(F270,15)="Наименование ус",F270,IF(LEFT(F270,15)="Наименование ра",F270,B269))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aca="false">IF(LEFT(F270,1)="П",F270,C269)</f>
        <v>Показатели, характеризующие качество государственной услуги, установленные в государственном задании</v>
      </c>
      <c r="F270" s="21" t="s">
        <v>39</v>
      </c>
      <c r="G270" s="19" t="s">
        <v>189</v>
      </c>
      <c r="H270" s="19" t="s">
        <v>41</v>
      </c>
      <c r="I270" s="21" t="s">
        <v>190</v>
      </c>
      <c r="J270" s="21" t="n">
        <v>84</v>
      </c>
      <c r="K270" s="23" t="n">
        <f aca="false">J270/84</f>
        <v>1</v>
      </c>
      <c r="L270" s="23"/>
      <c r="M270" s="19"/>
      <c r="N270" s="19" t="s">
        <v>31</v>
      </c>
      <c r="O270" s="23"/>
    </row>
    <row r="271" customFormat="false" ht="189" hidden="false" customHeight="false" outlineLevel="0" collapsed="false">
      <c r="A271" s="17" t="str">
        <f aca="false">IF(LEFT(F271,15)="Наименование уч",F271,A270)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aca="false">IF(LEFT(F271,15)="Наименование ус",F271,IF(LEFT(F271,15)="Наименование ра",F271,B270))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aca="false">IF(LEFT(F271,1)="П",F271,C270)</f>
        <v>Показатели, характеризующие качество государственной услуги, установленные в государственном задании</v>
      </c>
      <c r="F271" s="21" t="s">
        <v>43</v>
      </c>
      <c r="G271" s="19" t="s">
        <v>44</v>
      </c>
      <c r="H271" s="21" t="s">
        <v>45</v>
      </c>
      <c r="I271" s="21" t="s">
        <v>35</v>
      </c>
      <c r="J271" s="21" t="n">
        <v>4</v>
      </c>
      <c r="K271" s="23" t="n">
        <f aca="false">J271/1</f>
        <v>4</v>
      </c>
      <c r="L271" s="23"/>
      <c r="M271" s="19" t="s">
        <v>46</v>
      </c>
      <c r="N271" s="19" t="s">
        <v>26</v>
      </c>
      <c r="O271" s="23"/>
    </row>
    <row r="272" customFormat="false" ht="32.25" hidden="false" customHeight="true" outlineLevel="0" collapsed="false">
      <c r="A272" s="17" t="str">
        <f aca="false">IF(LEFT(F272,15)="Наименование уч",F272,A271)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aca="false">IF(LEFT(F272,15)="Наименование ус",F272,IF(LEFT(F272,15)="Наименование ра",F272,B271))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aca="false">IF(LEFT(F272,1)="П",F272,C271)</f>
        <v>Показатели, характеризующие объем государственной услуги, установленные в государственном задании</v>
      </c>
      <c r="F272" s="19" t="s">
        <v>47</v>
      </c>
      <c r="G272" s="19"/>
      <c r="H272" s="19"/>
      <c r="I272" s="19"/>
      <c r="J272" s="19"/>
      <c r="K272" s="21" t="s">
        <v>48</v>
      </c>
      <c r="L272" s="21" t="s">
        <v>49</v>
      </c>
      <c r="M272" s="21" t="s">
        <v>20</v>
      </c>
      <c r="N272" s="21"/>
      <c r="O272" s="23"/>
    </row>
    <row r="273" customFormat="false" ht="189" hidden="false" customHeight="false" outlineLevel="0" collapsed="false">
      <c r="A273" s="17" t="str">
        <f aca="false">IF(LEFT(F273,15)="Наименование уч",F273,A272)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aca="false">IF(LEFT(F273,15)="Наименование ус",F273,IF(LEFT(F273,15)="Наименование ра",F273,B272))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aca="false">IF(LEFT(F273,1)="П",F273,C272)</f>
        <v>Показатели, характеризующие объем государственной услуги, установленные в государственном задании</v>
      </c>
      <c r="F273" s="25" t="s">
        <v>21</v>
      </c>
      <c r="G273" s="19" t="s">
        <v>191</v>
      </c>
      <c r="H273" s="21"/>
      <c r="I273" s="21"/>
      <c r="J273" s="21"/>
      <c r="K273" s="21"/>
      <c r="L273" s="21"/>
      <c r="M273" s="21"/>
      <c r="N273" s="21"/>
      <c r="O273" s="23"/>
    </row>
    <row r="274" customFormat="false" ht="189" hidden="false" customHeight="false" outlineLevel="0" collapsed="false">
      <c r="A274" s="17" t="str">
        <f aca="false">IF(LEFT(F274,15)="Наименование уч",F274,A273)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aca="false">IF(LEFT(F274,15)="Наименование ус",F274,IF(LEFT(F274,15)="Наименование ра",F274,B273))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aca="false">IF(LEFT(F274,1)="П",F274,C273)</f>
        <v>Показатели, характеризующие объем государственной услуги, установленные в государственном задании</v>
      </c>
      <c r="F274" s="25" t="s">
        <v>51</v>
      </c>
      <c r="G274" s="19" t="s">
        <v>52</v>
      </c>
      <c r="H274" s="21" t="s">
        <v>53</v>
      </c>
      <c r="I274" s="26" t="n">
        <v>218</v>
      </c>
      <c r="J274" s="26" t="n">
        <v>218</v>
      </c>
      <c r="K274" s="23" t="n">
        <f aca="false">J274/I274</f>
        <v>1</v>
      </c>
      <c r="L274" s="23" t="n">
        <f aca="false">(K274+K275+K276+K277+K278)/5</f>
        <v>1</v>
      </c>
      <c r="M274" s="21"/>
      <c r="N274" s="19" t="s">
        <v>31</v>
      </c>
      <c r="O274" s="23"/>
    </row>
    <row r="275" customFormat="false" ht="189" hidden="false" customHeight="false" outlineLevel="0" collapsed="false">
      <c r="A275" s="17" t="str">
        <f aca="false">IF(LEFT(F275,15)="Наименование уч",F275,A274)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aca="false">IF(LEFT(F275,15)="Наименование ус",F275,IF(LEFT(F275,15)="Наименование ра",F275,B274))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aca="false">IF(LEFT(F275,1)="П",F275,C274)</f>
        <v>Показатели, характеризующие объем государственной услуги, установленные в государственном задании</v>
      </c>
      <c r="F275" s="25" t="s">
        <v>54</v>
      </c>
      <c r="G275" s="19" t="s">
        <v>55</v>
      </c>
      <c r="H275" s="21" t="s">
        <v>56</v>
      </c>
      <c r="I275" s="27" t="n">
        <v>9900.92</v>
      </c>
      <c r="J275" s="27" t="n">
        <v>9900.92</v>
      </c>
      <c r="K275" s="23" t="n">
        <f aca="false">J275/I275</f>
        <v>1</v>
      </c>
      <c r="L275" s="23"/>
      <c r="M275" s="21"/>
      <c r="N275" s="19" t="s">
        <v>77</v>
      </c>
      <c r="O275" s="23"/>
    </row>
    <row r="276" customFormat="false" ht="189" hidden="false" customHeight="false" outlineLevel="0" collapsed="false">
      <c r="A276" s="17" t="str">
        <f aca="false">IF(LEFT(F276,15)="Наименование уч",F276,A275)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aca="false">IF(LEFT(F276,15)="Наименование ус",F276,IF(LEFT(F276,15)="Наименование ра",F276,B275))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aca="false">IF(LEFT(F276,1)="П",F276,C275)</f>
        <v>Показатели, характеризующие объем государственной услуги, установленные в государственном задании</v>
      </c>
      <c r="F276" s="25" t="s">
        <v>58</v>
      </c>
      <c r="G276" s="19" t="s">
        <v>59</v>
      </c>
      <c r="H276" s="21" t="s">
        <v>60</v>
      </c>
      <c r="I276" s="28" t="n">
        <v>2158.4</v>
      </c>
      <c r="J276" s="28" t="n">
        <v>2158.4</v>
      </c>
      <c r="K276" s="23" t="n">
        <f aca="false">J276/I276</f>
        <v>1</v>
      </c>
      <c r="L276" s="23"/>
      <c r="M276" s="21"/>
      <c r="N276" s="21" t="s">
        <v>77</v>
      </c>
      <c r="O276" s="23"/>
    </row>
    <row r="277" customFormat="false" ht="189" hidden="false" customHeight="false" outlineLevel="0" collapsed="false">
      <c r="A277" s="17" t="str">
        <f aca="false">IF(LEFT(F277,15)="Наименование уч",F277,A276)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aca="false">IF(LEFT(F277,15)="Наименование ус",F277,IF(LEFT(F277,15)="Наименование ра",F277,B276))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aca="false">IF(LEFT(F277,1)="П",F277,C276)</f>
        <v>Показатели, характеризующие объем государственной услуги, установленные в государственном задании</v>
      </c>
      <c r="F277" s="25" t="s">
        <v>61</v>
      </c>
      <c r="G277" s="19" t="s">
        <v>62</v>
      </c>
      <c r="H277" s="21" t="s">
        <v>63</v>
      </c>
      <c r="I277" s="29" t="n">
        <v>416</v>
      </c>
      <c r="J277" s="29" t="n">
        <v>416</v>
      </c>
      <c r="K277" s="23" t="n">
        <f aca="false">J277/I277</f>
        <v>1</v>
      </c>
      <c r="L277" s="23"/>
      <c r="M277" s="21"/>
      <c r="N277" s="19" t="s">
        <v>31</v>
      </c>
      <c r="O277" s="23"/>
    </row>
    <row r="278" customFormat="false" ht="189" hidden="false" customHeight="false" outlineLevel="0" collapsed="false">
      <c r="A278" s="17" t="str">
        <f aca="false">IF(LEFT(F278,15)="Наименование уч",F278,A277)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aca="false">IF(LEFT(F278,15)="Наименование ус",F278,IF(LEFT(F278,15)="Наименование ра",F278,B277))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aca="false">IF(LEFT(F278,1)="П",F278,C277)</f>
        <v>Показатели, характеризующие объем государственной услуги, установленные в государственном задании</v>
      </c>
      <c r="F278" s="25" t="s">
        <v>64</v>
      </c>
      <c r="G278" s="19" t="s">
        <v>65</v>
      </c>
      <c r="H278" s="21" t="s">
        <v>66</v>
      </c>
      <c r="I278" s="21" t="n">
        <v>572</v>
      </c>
      <c r="J278" s="21" t="n">
        <v>572</v>
      </c>
      <c r="K278" s="23" t="n">
        <f aca="false">J278/I278</f>
        <v>1</v>
      </c>
      <c r="L278" s="23"/>
      <c r="M278" s="21"/>
      <c r="N278" s="19" t="s">
        <v>31</v>
      </c>
      <c r="O278" s="23"/>
    </row>
    <row r="279" customFormat="false" ht="189" hidden="false" customHeight="false" outlineLevel="0" collapsed="false">
      <c r="A279" s="17" t="str">
        <f aca="false">IF(LEFT(F279,15)="Наименование уч",F279,A278)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aca="false">IF(LEFT(F279,15)="Наименование ус",F279,IF(LEFT(F279,15)="Наименование ра",F279,B278))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aca="false">IF(LEFT(F279,1)="П",F279,C278)</f>
        <v>Показатели, характеризующие объем государственной услуги, установленные в государственном задании</v>
      </c>
      <c r="F279" s="32"/>
      <c r="G279" s="32"/>
      <c r="H279" s="32"/>
      <c r="I279" s="32"/>
      <c r="J279" s="32"/>
      <c r="K279" s="32"/>
      <c r="L279" s="32"/>
      <c r="M279" s="32"/>
      <c r="N279" s="32"/>
      <c r="O279" s="32"/>
    </row>
    <row r="280" customFormat="false" ht="189" hidden="false" customHeight="true" outlineLevel="0" collapsed="false">
      <c r="A280" s="17" t="str">
        <f aca="false">IF(LEFT(F280,15)="Наименование уч",F280,A279)</f>
        <v>Наименование учреждения: краевое государственное автономное учреждение «Редакция газеты «Знамя труда»</v>
      </c>
      <c r="B280" s="17" t="str">
        <f aca="false">IF(LEFT(F280,15)="Наименование ус",F280,IF(LEFT(F280,15)="Наименование ра",F280,B279))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aca="false">IF(LEFT(F280,1)="П",F280,C279)</f>
        <v>Показатели, характеризующие объем государственной услуги, установленные в государственном задании</v>
      </c>
      <c r="F280" s="19" t="s">
        <v>192</v>
      </c>
      <c r="G280" s="19"/>
      <c r="H280" s="19"/>
      <c r="I280" s="19"/>
      <c r="J280" s="19"/>
      <c r="K280" s="19"/>
      <c r="L280" s="19"/>
      <c r="M280" s="19"/>
      <c r="N280" s="19"/>
      <c r="O280" s="19"/>
    </row>
    <row r="281" customFormat="false" ht="189.75" hidden="false" customHeight="true" outlineLevel="0" collapsed="false">
      <c r="A281" s="17" t="str">
        <f aca="false">IF(LEFT(F281,15)="Наименование уч",F281,A280)</f>
        <v>Наименование учреждения: краевое государственное автономное учреждение «Редакция газеты «Знамя труда»</v>
      </c>
      <c r="B281" s="17" t="str">
        <f aca="false">IF(LEFT(F281,15)="Наименование ус",F281,IF(LEFT(F281,15)="Наименование ра",F281,B280))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aca="false">IF(LEFT(F281,1)="П",F281,C280)</f>
        <v>Показатели, характеризующие объем государственной услуги, установленные в государственном задании</v>
      </c>
      <c r="F281" s="19" t="s">
        <v>16</v>
      </c>
      <c r="G281" s="19"/>
      <c r="H281" s="19"/>
      <c r="I281" s="19"/>
      <c r="J281" s="19"/>
      <c r="K281" s="19"/>
      <c r="L281" s="19"/>
      <c r="M281" s="19"/>
      <c r="N281" s="19"/>
      <c r="O281" s="19"/>
    </row>
    <row r="282" customFormat="false" ht="31.5" hidden="false" customHeight="true" outlineLevel="0" collapsed="false">
      <c r="A282" s="17" t="str">
        <f aca="false">IF(LEFT(F282,15)="Наименование уч",F282,A281)</f>
        <v>Наименование учреждения: краевое государственное автономное учреждение «Редакция газеты «Знамя труда»</v>
      </c>
      <c r="B282" s="17" t="str">
        <f aca="false">IF(LEFT(F282,15)="Наименование ус",F282,IF(LEFT(F282,15)="Наименование ра",F282,B281))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aca="false">IF(LEFT(F282,1)="П",F282,C281)</f>
        <v>Показатели, характеризующие качество государственной услуги, установленные в государственном задании</v>
      </c>
      <c r="F282" s="19" t="s">
        <v>17</v>
      </c>
      <c r="G282" s="19"/>
      <c r="H282" s="19"/>
      <c r="I282" s="19"/>
      <c r="J282" s="19"/>
      <c r="K282" s="19" t="s">
        <v>18</v>
      </c>
      <c r="L282" s="19" t="s">
        <v>19</v>
      </c>
      <c r="M282" s="19" t="s">
        <v>20</v>
      </c>
      <c r="N282" s="19"/>
      <c r="O282" s="19"/>
    </row>
    <row r="283" customFormat="false" ht="189" hidden="false" customHeight="false" outlineLevel="0" collapsed="false">
      <c r="A283" s="17" t="str">
        <f aca="false">IF(LEFT(F283,15)="Наименование уч",F283,A282)</f>
        <v>Наименование учреждения: краевое государственное автономное учреждение «Редакция газеты «Знамя труда»</v>
      </c>
      <c r="B283" s="17" t="str">
        <f aca="false">IF(LEFT(F283,15)="Наименование ус",F283,IF(LEFT(F283,15)="Наименование ра",F283,B282))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aca="false">IF(LEFT(F283,1)="П",F283,C282)</f>
        <v>Показатели, характеризующие качество государственной услуги, установленные в государственном задании</v>
      </c>
      <c r="F283" s="21" t="s">
        <v>21</v>
      </c>
      <c r="G283" s="19" t="s">
        <v>22</v>
      </c>
      <c r="H283" s="21" t="s">
        <v>23</v>
      </c>
      <c r="I283" s="21" t="s">
        <v>24</v>
      </c>
      <c r="J283" s="21" t="n">
        <v>71</v>
      </c>
      <c r="K283" s="23" t="n">
        <f aca="false">J283/20</f>
        <v>3.55</v>
      </c>
      <c r="L283" s="23" t="n">
        <f aca="false">(K283+K284+K285+K286+K287+K288)/6</f>
        <v>1.75833333333333</v>
      </c>
      <c r="M283" s="19" t="s">
        <v>25</v>
      </c>
      <c r="N283" s="19" t="s">
        <v>26</v>
      </c>
      <c r="O283" s="23" t="n">
        <f aca="false">(L283+L291)/2</f>
        <v>1.37916666666667</v>
      </c>
    </row>
    <row r="284" customFormat="false" ht="189" hidden="false" customHeight="false" outlineLevel="0" collapsed="false">
      <c r="A284" s="17" t="str">
        <f aca="false">IF(LEFT(F284,15)="Наименование уч",F284,A283)</f>
        <v>Наименование учреждения: краевое государственное автономное учреждение «Редакция газеты «Знамя труда»</v>
      </c>
      <c r="B284" s="17" t="str">
        <f aca="false">IF(LEFT(F284,15)="Наименование ус",F284,IF(LEFT(F284,15)="Наименование ра",F284,B283))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aca="false">IF(LEFT(F284,1)="П",F284,C283)</f>
        <v>Показатели, характеризующие качество государственной услуги, установленные в государственном задании</v>
      </c>
      <c r="F284" s="21" t="s">
        <v>27</v>
      </c>
      <c r="G284" s="19" t="s">
        <v>193</v>
      </c>
      <c r="H284" s="21" t="s">
        <v>29</v>
      </c>
      <c r="I284" s="21" t="s">
        <v>194</v>
      </c>
      <c r="J284" s="24" t="n">
        <v>4050</v>
      </c>
      <c r="K284" s="23" t="n">
        <f aca="false">J284/4050</f>
        <v>1</v>
      </c>
      <c r="L284" s="23"/>
      <c r="M284" s="21"/>
      <c r="N284" s="19" t="s">
        <v>31</v>
      </c>
      <c r="O284" s="23"/>
    </row>
    <row r="285" customFormat="false" ht="189" hidden="false" customHeight="false" outlineLevel="0" collapsed="false">
      <c r="A285" s="17" t="str">
        <f aca="false">IF(LEFT(F285,15)="Наименование уч",F285,A284)</f>
        <v>Наименование учреждения: краевое государственное автономное учреждение «Редакция газеты «Знамя труда»</v>
      </c>
      <c r="B285" s="17" t="str">
        <f aca="false">IF(LEFT(F285,15)="Наименование ус",F285,IF(LEFT(F285,15)="Наименование ра",F285,B284))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aca="false">IF(LEFT(F285,1)="П",F285,C284)</f>
        <v>Показатели, характеризующие качество государственной услуги, установленные в государственном задании</v>
      </c>
      <c r="F285" s="21" t="s">
        <v>32</v>
      </c>
      <c r="G285" s="19" t="s">
        <v>195</v>
      </c>
      <c r="H285" s="19" t="s">
        <v>34</v>
      </c>
      <c r="I285" s="21" t="s">
        <v>35</v>
      </c>
      <c r="J285" s="21" t="n">
        <v>1</v>
      </c>
      <c r="K285" s="23" t="n">
        <f aca="false">J285/1</f>
        <v>1</v>
      </c>
      <c r="L285" s="23"/>
      <c r="M285" s="21"/>
      <c r="N285" s="19" t="s">
        <v>31</v>
      </c>
      <c r="O285" s="23"/>
    </row>
    <row r="286" customFormat="false" ht="189" hidden="false" customHeight="false" outlineLevel="0" collapsed="false">
      <c r="A286" s="17" t="str">
        <f aca="false">IF(LEFT(F286,15)="Наименование уч",F286,A285)</f>
        <v>Наименование учреждения: краевое государственное автономное учреждение «Редакция газеты «Знамя труда»</v>
      </c>
      <c r="B286" s="17" t="str">
        <f aca="false">IF(LEFT(F286,15)="Наименование ус",F286,IF(LEFT(F286,15)="Наименование ра",F286,B285))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aca="false">IF(LEFT(F286,1)="П",F286,C285)</f>
        <v>Показатели, характеризующие качество государственной услуги, установленные в государственном задании</v>
      </c>
      <c r="F286" s="21" t="s">
        <v>36</v>
      </c>
      <c r="G286" s="19" t="s">
        <v>196</v>
      </c>
      <c r="H286" s="19" t="s">
        <v>38</v>
      </c>
      <c r="I286" s="21" t="s">
        <v>35</v>
      </c>
      <c r="J286" s="21" t="n">
        <v>1</v>
      </c>
      <c r="K286" s="23" t="n">
        <f aca="false">J286/1</f>
        <v>1</v>
      </c>
      <c r="L286" s="23"/>
      <c r="M286" s="21"/>
      <c r="N286" s="19" t="s">
        <v>31</v>
      </c>
      <c r="O286" s="23"/>
    </row>
    <row r="287" customFormat="false" ht="189" hidden="false" customHeight="false" outlineLevel="0" collapsed="false">
      <c r="A287" s="17" t="str">
        <f aca="false">IF(LEFT(F287,15)="Наименование уч",F287,A286)</f>
        <v>Наименование учреждения: краевое государственное автономное учреждение «Редакция газеты «Знамя труда»</v>
      </c>
      <c r="B287" s="17" t="str">
        <f aca="false">IF(LEFT(F287,15)="Наименование ус",F287,IF(LEFT(F287,15)="Наименование ра",F287,B286))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aca="false">IF(LEFT(F287,1)="П",F287,C286)</f>
        <v>Показатели, характеризующие качество государственной услуги, установленные в государственном задании</v>
      </c>
      <c r="F287" s="21" t="s">
        <v>39</v>
      </c>
      <c r="G287" s="19" t="s">
        <v>197</v>
      </c>
      <c r="H287" s="19" t="s">
        <v>41</v>
      </c>
      <c r="I287" s="21" t="s">
        <v>198</v>
      </c>
      <c r="J287" s="21" t="n">
        <v>257</v>
      </c>
      <c r="K287" s="23" t="n">
        <f aca="false">J287/257</f>
        <v>1</v>
      </c>
      <c r="L287" s="23"/>
      <c r="M287" s="21"/>
      <c r="N287" s="19" t="s">
        <v>31</v>
      </c>
      <c r="O287" s="23"/>
    </row>
    <row r="288" customFormat="false" ht="189" hidden="false" customHeight="false" outlineLevel="0" collapsed="false">
      <c r="A288" s="17" t="str">
        <f aca="false">IF(LEFT(F288,15)="Наименование уч",F288,A287)</f>
        <v>Наименование учреждения: краевое государственное автономное учреждение «Редакция газеты «Знамя труда»</v>
      </c>
      <c r="B288" s="17" t="str">
        <f aca="false">IF(LEFT(F288,15)="Наименование ус",F288,IF(LEFT(F288,15)="Наименование ра",F288,B287))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aca="false">IF(LEFT(F288,1)="П",F288,C287)</f>
        <v>Показатели, характеризующие качество государственной услуги, установленные в государственном задании</v>
      </c>
      <c r="F288" s="21" t="s">
        <v>43</v>
      </c>
      <c r="G288" s="19" t="s">
        <v>44</v>
      </c>
      <c r="H288" s="21" t="s">
        <v>45</v>
      </c>
      <c r="I288" s="21" t="s">
        <v>35</v>
      </c>
      <c r="J288" s="21" t="n">
        <v>3</v>
      </c>
      <c r="K288" s="23" t="n">
        <f aca="false">3/1</f>
        <v>3</v>
      </c>
      <c r="L288" s="23"/>
      <c r="M288" s="19" t="s">
        <v>46</v>
      </c>
      <c r="N288" s="19" t="s">
        <v>26</v>
      </c>
      <c r="O288" s="23"/>
    </row>
    <row r="289" customFormat="false" ht="189" hidden="false" customHeight="true" outlineLevel="0" collapsed="false">
      <c r="A289" s="17" t="str">
        <f aca="false">IF(LEFT(F289,15)="Наименование уч",F289,A288)</f>
        <v>Наименование учреждения: краевое государственное автономное учреждение «Редакция газеты «Знамя труда»</v>
      </c>
      <c r="B289" s="17" t="str">
        <f aca="false">IF(LEFT(F289,15)="Наименование ус",F289,IF(LEFT(F289,15)="Наименование ра",F289,B288))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aca="false">IF(LEFT(F289,1)="П",F289,C288)</f>
        <v>Показатели, характеризующие объем государственной услуги, установленные в государственном задании</v>
      </c>
      <c r="F289" s="19" t="s">
        <v>47</v>
      </c>
      <c r="G289" s="19"/>
      <c r="H289" s="19"/>
      <c r="I289" s="19"/>
      <c r="J289" s="19"/>
      <c r="K289" s="21" t="s">
        <v>48</v>
      </c>
      <c r="L289" s="21" t="s">
        <v>49</v>
      </c>
      <c r="M289" s="21" t="s">
        <v>20</v>
      </c>
      <c r="N289" s="21"/>
      <c r="O289" s="23"/>
    </row>
    <row r="290" customFormat="false" ht="189" hidden="false" customHeight="false" outlineLevel="0" collapsed="false">
      <c r="A290" s="17" t="str">
        <f aca="false">IF(LEFT(F290,15)="Наименование уч",F290,A289)</f>
        <v>Наименование учреждения: краевое государственное автономное учреждение «Редакция газеты «Знамя труда»</v>
      </c>
      <c r="B290" s="17" t="str">
        <f aca="false">IF(LEFT(F290,15)="Наименование ус",F290,IF(LEFT(F290,15)="Наименование ра",F290,B289))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aca="false">IF(LEFT(F290,1)="П",F290,C289)</f>
        <v>Показатели, характеризующие объем государственной услуги, установленные в государственном задании</v>
      </c>
      <c r="F290" s="25" t="s">
        <v>21</v>
      </c>
      <c r="G290" s="19" t="s">
        <v>199</v>
      </c>
      <c r="H290" s="21"/>
      <c r="I290" s="21"/>
      <c r="J290" s="21"/>
      <c r="K290" s="21"/>
      <c r="L290" s="21"/>
      <c r="M290" s="21"/>
      <c r="N290" s="21"/>
      <c r="O290" s="23"/>
    </row>
    <row r="291" customFormat="false" ht="189" hidden="false" customHeight="false" outlineLevel="0" collapsed="false">
      <c r="A291" s="17" t="str">
        <f aca="false">IF(LEFT(F291,15)="Наименование уч",F291,A290)</f>
        <v>Наименование учреждения: краевое государственное автономное учреждение «Редакция газеты «Знамя труда»</v>
      </c>
      <c r="B291" s="17" t="str">
        <f aca="false">IF(LEFT(F291,15)="Наименование ус",F291,IF(LEFT(F291,15)="Наименование ра",F291,B290))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aca="false">IF(LEFT(F291,1)="П",F291,C290)</f>
        <v>Показатели, характеризующие объем государственной услуги, установленные в государственном задании</v>
      </c>
      <c r="F291" s="25" t="s">
        <v>51</v>
      </c>
      <c r="G291" s="19" t="s">
        <v>52</v>
      </c>
      <c r="H291" s="21" t="s">
        <v>53</v>
      </c>
      <c r="I291" s="26" t="n">
        <v>156</v>
      </c>
      <c r="J291" s="26" t="n">
        <v>156</v>
      </c>
      <c r="K291" s="23" t="n">
        <f aca="false">J291/I291</f>
        <v>1</v>
      </c>
      <c r="L291" s="23" t="n">
        <f aca="false">(K291+K292+K293+K294+K295)/5</f>
        <v>1</v>
      </c>
      <c r="M291" s="21"/>
      <c r="N291" s="19" t="s">
        <v>31</v>
      </c>
      <c r="O291" s="23"/>
    </row>
    <row r="292" customFormat="false" ht="189" hidden="false" customHeight="false" outlineLevel="0" collapsed="false">
      <c r="A292" s="17" t="str">
        <f aca="false">IF(LEFT(F292,15)="Наименование уч",F292,A291)</f>
        <v>Наименование учреждения: краевое государственное автономное учреждение «Редакция газеты «Знамя труда»</v>
      </c>
      <c r="B292" s="17" t="str">
        <f aca="false">IF(LEFT(F292,15)="Наименование ус",F292,IF(LEFT(F292,15)="Наименование ра",F292,B291))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aca="false">IF(LEFT(F292,1)="П",F292,C291)</f>
        <v>Показатели, характеризующие объем государственной услуги, установленные в государственном задании</v>
      </c>
      <c r="F292" s="25" t="s">
        <v>54</v>
      </c>
      <c r="G292" s="19" t="s">
        <v>55</v>
      </c>
      <c r="H292" s="21" t="s">
        <v>56</v>
      </c>
      <c r="I292" s="27" t="n">
        <v>8308.33</v>
      </c>
      <c r="J292" s="27" t="n">
        <v>8308.33</v>
      </c>
      <c r="K292" s="23" t="n">
        <f aca="false">J292/I292</f>
        <v>1</v>
      </c>
      <c r="L292" s="23"/>
      <c r="M292" s="21"/>
      <c r="N292" s="19" t="s">
        <v>77</v>
      </c>
      <c r="O292" s="23"/>
    </row>
    <row r="293" customFormat="false" ht="189" hidden="false" customHeight="false" outlineLevel="0" collapsed="false">
      <c r="A293" s="17" t="str">
        <f aca="false">IF(LEFT(F293,15)="Наименование уч",F293,A292)</f>
        <v>Наименование учреждения: краевое государственное автономное учреждение «Редакция газеты «Знамя труда»</v>
      </c>
      <c r="B293" s="17" t="str">
        <f aca="false">IF(LEFT(F293,15)="Наименование ус",F293,IF(LEFT(F293,15)="Наименование ра",F293,B292))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aca="false">IF(LEFT(F293,1)="П",F293,C292)</f>
        <v>Показатели, характеризующие объем государственной услуги, установленные в государственном задании</v>
      </c>
      <c r="F293" s="25" t="s">
        <v>58</v>
      </c>
      <c r="G293" s="19" t="s">
        <v>59</v>
      </c>
      <c r="H293" s="21" t="s">
        <v>60</v>
      </c>
      <c r="I293" s="28" t="n">
        <v>1296.1</v>
      </c>
      <c r="J293" s="28" t="n">
        <v>1296.1</v>
      </c>
      <c r="K293" s="23" t="n">
        <f aca="false">J293/I293</f>
        <v>1</v>
      </c>
      <c r="L293" s="23"/>
      <c r="M293" s="21"/>
      <c r="N293" s="21" t="s">
        <v>77</v>
      </c>
      <c r="O293" s="23"/>
    </row>
    <row r="294" customFormat="false" ht="189" hidden="false" customHeight="false" outlineLevel="0" collapsed="false">
      <c r="A294" s="17" t="str">
        <f aca="false">IF(LEFT(F294,15)="Наименование уч",F294,A293)</f>
        <v>Наименование учреждения: краевое государственное автономное учреждение «Редакция газеты «Знамя труда»</v>
      </c>
      <c r="B294" s="17" t="str">
        <f aca="false">IF(LEFT(F294,15)="Наименование ус",F294,IF(LEFT(F294,15)="Наименование ра",F294,B293))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aca="false">IF(LEFT(F294,1)="П",F294,C293)</f>
        <v>Показатели, характеризующие объем государственной услуги, установленные в государственном задании</v>
      </c>
      <c r="F294" s="25" t="s">
        <v>61</v>
      </c>
      <c r="G294" s="19" t="s">
        <v>62</v>
      </c>
      <c r="H294" s="21" t="s">
        <v>63</v>
      </c>
      <c r="I294" s="29" t="n">
        <v>208</v>
      </c>
      <c r="J294" s="29" t="n">
        <v>208</v>
      </c>
      <c r="K294" s="23" t="n">
        <f aca="false">J294/I294</f>
        <v>1</v>
      </c>
      <c r="L294" s="23"/>
      <c r="M294" s="21"/>
      <c r="N294" s="19" t="s">
        <v>31</v>
      </c>
      <c r="O294" s="23"/>
    </row>
    <row r="295" customFormat="false" ht="189" hidden="false" customHeight="false" outlineLevel="0" collapsed="false">
      <c r="A295" s="17" t="str">
        <f aca="false">IF(LEFT(F295,15)="Наименование уч",F295,A294)</f>
        <v>Наименование учреждения: краевое государственное автономное учреждение «Редакция газеты «Знамя труда»</v>
      </c>
      <c r="B295" s="17" t="str">
        <f aca="false">IF(LEFT(F295,15)="Наименование ус",F295,IF(LEFT(F295,15)="Наименование ра",F295,B294))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aca="false">IF(LEFT(F295,1)="П",F295,C294)</f>
        <v>Показатели, характеризующие объем государственной услуги, установленные в государственном задании</v>
      </c>
      <c r="F295" s="25" t="s">
        <v>64</v>
      </c>
      <c r="G295" s="19" t="s">
        <v>65</v>
      </c>
      <c r="H295" s="21" t="s">
        <v>66</v>
      </c>
      <c r="I295" s="21" t="n">
        <v>210.6</v>
      </c>
      <c r="J295" s="21" t="n">
        <v>210.6</v>
      </c>
      <c r="K295" s="23" t="n">
        <f aca="false">J295/I295</f>
        <v>1</v>
      </c>
      <c r="L295" s="23"/>
      <c r="M295" s="21"/>
      <c r="N295" s="19" t="s">
        <v>31</v>
      </c>
      <c r="O295" s="23"/>
    </row>
    <row r="296" customFormat="false" ht="189" hidden="false" customHeight="false" outlineLevel="0" collapsed="false">
      <c r="A296" s="17" t="str">
        <f aca="false">IF(LEFT(F296,15)="Наименование уч",F296,A295)</f>
        <v>Наименование учреждения: краевое государственное автономное учреждение «Редакция газеты «Знамя труда»</v>
      </c>
      <c r="B296" s="17" t="str">
        <f aca="false">IF(LEFT(F296,15)="Наименование ус",F296,IF(LEFT(F296,15)="Наименование ра",F296,B295))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aca="false">IF(LEFT(F296,1)="П",F296,C295)</f>
        <v>Показатели, характеризующие объем государственной услуги, установленные в государственном задании</v>
      </c>
      <c r="F296" s="32"/>
      <c r="G296" s="32"/>
      <c r="H296" s="32"/>
      <c r="I296" s="32"/>
      <c r="J296" s="32"/>
      <c r="K296" s="32"/>
      <c r="L296" s="32"/>
      <c r="M296" s="32"/>
      <c r="N296" s="32"/>
      <c r="O296" s="32"/>
    </row>
    <row r="297" customFormat="false" ht="189" hidden="false" customHeight="true" outlineLevel="0" collapsed="false">
      <c r="A297" s="17" t="str">
        <f aca="false">IF(LEFT(F297,15)="Наименование уч",F297,A296)</f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aca="false">IF(LEFT(F297,15)="Наименование ус",F297,IF(LEFT(F297,15)="Наименование ра",F297,B296))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aca="false">IF(LEFT(F297,1)="П",F297,C296)</f>
        <v>Показатели, характеризующие объем государственной услуги, установленные в государственном задании</v>
      </c>
      <c r="F297" s="19" t="s">
        <v>200</v>
      </c>
      <c r="G297" s="19"/>
      <c r="H297" s="19"/>
      <c r="I297" s="19"/>
      <c r="J297" s="19"/>
      <c r="K297" s="19"/>
      <c r="L297" s="19"/>
      <c r="M297" s="19"/>
      <c r="N297" s="19"/>
      <c r="O297" s="19"/>
    </row>
    <row r="298" customFormat="false" ht="189.75" hidden="false" customHeight="true" outlineLevel="0" collapsed="false">
      <c r="A298" s="17" t="str">
        <f aca="false">IF(LEFT(F298,15)="Наименование уч",F298,A297)</f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aca="false">IF(LEFT(F298,15)="Наименование ус",F298,IF(LEFT(F298,15)="Наименование ра",F298,B297))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aca="false">IF(LEFT(F298,1)="П",F298,C297)</f>
        <v>Показатели, характеризующие объем государственной услуги, установленные в государственном задании</v>
      </c>
      <c r="F298" s="19" t="s">
        <v>16</v>
      </c>
      <c r="G298" s="19"/>
      <c r="H298" s="19"/>
      <c r="I298" s="19"/>
      <c r="J298" s="19"/>
      <c r="K298" s="19"/>
      <c r="L298" s="19"/>
      <c r="M298" s="19"/>
      <c r="N298" s="19"/>
      <c r="O298" s="19"/>
    </row>
    <row r="299" customFormat="false" ht="189" hidden="false" customHeight="true" outlineLevel="0" collapsed="false">
      <c r="A299" s="17" t="str">
        <f aca="false">IF(LEFT(F299,15)="Наименование уч",F299,A298)</f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aca="false">IF(LEFT(F299,15)="Наименование ус",F299,IF(LEFT(F299,15)="Наименование ра",F299,B298))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aca="false">IF(LEFT(F299,1)="П",F299,C298)</f>
        <v>Показатели, характеризующие качество государственной услуги, установленные в государственном задании</v>
      </c>
      <c r="F299" s="19" t="s">
        <v>17</v>
      </c>
      <c r="G299" s="19"/>
      <c r="H299" s="19"/>
      <c r="I299" s="19"/>
      <c r="J299" s="19"/>
      <c r="K299" s="19" t="s">
        <v>18</v>
      </c>
      <c r="L299" s="19" t="s">
        <v>19</v>
      </c>
      <c r="M299" s="19" t="s">
        <v>20</v>
      </c>
      <c r="N299" s="19"/>
      <c r="O299" s="19"/>
    </row>
    <row r="300" customFormat="false" ht="189" hidden="false" customHeight="false" outlineLevel="0" collapsed="false">
      <c r="A300" s="17" t="str">
        <f aca="false">IF(LEFT(F300,15)="Наименование уч",F300,A299)</f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aca="false">IF(LEFT(F300,15)="Наименование ус",F300,IF(LEFT(F300,15)="Наименование ра",F300,B299))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aca="false">IF(LEFT(F300,1)="П",F300,C299)</f>
        <v>Показатели, характеризующие качество государственной услуги, установленные в государственном задании</v>
      </c>
      <c r="F300" s="21" t="s">
        <v>21</v>
      </c>
      <c r="G300" s="19" t="s">
        <v>22</v>
      </c>
      <c r="H300" s="21" t="s">
        <v>23</v>
      </c>
      <c r="I300" s="21" t="s">
        <v>24</v>
      </c>
      <c r="J300" s="21" t="n">
        <v>67</v>
      </c>
      <c r="K300" s="23" t="n">
        <f aca="false">J300/20</f>
        <v>3.35</v>
      </c>
      <c r="L300" s="23" t="n">
        <f aca="false">(K300+K301+K302+K303+K304+K305)/6</f>
        <v>1.725</v>
      </c>
      <c r="M300" s="19" t="s">
        <v>25</v>
      </c>
      <c r="N300" s="19" t="s">
        <v>26</v>
      </c>
      <c r="O300" s="23" t="n">
        <f aca="false">(L300+L308)/2</f>
        <v>1.3625</v>
      </c>
    </row>
    <row r="301" customFormat="false" ht="189" hidden="false" customHeight="false" outlineLevel="0" collapsed="false">
      <c r="A301" s="17" t="str">
        <f aca="false">IF(LEFT(F301,15)="Наименование уч",F301,A300)</f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aca="false">IF(LEFT(F301,15)="Наименование ус",F301,IF(LEFT(F301,15)="Наименование ра",F301,B300))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aca="false">IF(LEFT(F301,1)="П",F301,C300)</f>
        <v>Показатели, характеризующие качество государственной услуги, установленные в государственном задании</v>
      </c>
      <c r="F301" s="21" t="s">
        <v>27</v>
      </c>
      <c r="G301" s="19" t="s">
        <v>201</v>
      </c>
      <c r="H301" s="21" t="s">
        <v>29</v>
      </c>
      <c r="I301" s="21" t="s">
        <v>202</v>
      </c>
      <c r="J301" s="24" t="n">
        <v>3500</v>
      </c>
      <c r="K301" s="23" t="n">
        <f aca="false">J301/3500</f>
        <v>1</v>
      </c>
      <c r="L301" s="23"/>
      <c r="M301" s="21"/>
      <c r="N301" s="19" t="s">
        <v>31</v>
      </c>
      <c r="O301" s="23"/>
    </row>
    <row r="302" customFormat="false" ht="189" hidden="false" customHeight="false" outlineLevel="0" collapsed="false">
      <c r="A302" s="17" t="str">
        <f aca="false">IF(LEFT(F302,15)="Наименование уч",F302,A301)</f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aca="false">IF(LEFT(F302,15)="Наименование ус",F302,IF(LEFT(F302,15)="Наименование ра",F302,B301))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aca="false">IF(LEFT(F302,1)="П",F302,C301)</f>
        <v>Показатели, характеризующие качество государственной услуги, установленные в государственном задании</v>
      </c>
      <c r="F302" s="21" t="s">
        <v>32</v>
      </c>
      <c r="G302" s="19" t="s">
        <v>203</v>
      </c>
      <c r="H302" s="19" t="s">
        <v>34</v>
      </c>
      <c r="I302" s="21" t="s">
        <v>35</v>
      </c>
      <c r="J302" s="21" t="n">
        <v>1</v>
      </c>
      <c r="K302" s="23" t="n">
        <f aca="false">J302/1</f>
        <v>1</v>
      </c>
      <c r="L302" s="23"/>
      <c r="M302" s="21"/>
      <c r="N302" s="19" t="s">
        <v>31</v>
      </c>
      <c r="O302" s="23"/>
    </row>
    <row r="303" customFormat="false" ht="189" hidden="false" customHeight="false" outlineLevel="0" collapsed="false">
      <c r="A303" s="17" t="str">
        <f aca="false">IF(LEFT(F303,15)="Наименование уч",F303,A302)</f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aca="false">IF(LEFT(F303,15)="Наименование ус",F303,IF(LEFT(F303,15)="Наименование ра",F303,B302))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aca="false">IF(LEFT(F303,1)="П",F303,C302)</f>
        <v>Показатели, характеризующие качество государственной услуги, установленные в государственном задании</v>
      </c>
      <c r="F303" s="21" t="s">
        <v>36</v>
      </c>
      <c r="G303" s="19" t="s">
        <v>204</v>
      </c>
      <c r="H303" s="19" t="s">
        <v>38</v>
      </c>
      <c r="I303" s="21" t="s">
        <v>35</v>
      </c>
      <c r="J303" s="21" t="n">
        <v>1</v>
      </c>
      <c r="K303" s="23" t="n">
        <f aca="false">J303/1</f>
        <v>1</v>
      </c>
      <c r="L303" s="23"/>
      <c r="M303" s="21"/>
      <c r="N303" s="19" t="s">
        <v>31</v>
      </c>
      <c r="O303" s="23"/>
    </row>
    <row r="304" customFormat="false" ht="189" hidden="false" customHeight="false" outlineLevel="0" collapsed="false">
      <c r="A304" s="17" t="str">
        <f aca="false">IF(LEFT(F304,15)="Наименование уч",F304,A303)</f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aca="false">IF(LEFT(F304,15)="Наименование ус",F304,IF(LEFT(F304,15)="Наименование ра",F304,B303))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aca="false">IF(LEFT(F304,1)="П",F304,C303)</f>
        <v>Показатели, характеризующие качество государственной услуги, установленные в государственном задании</v>
      </c>
      <c r="F304" s="21" t="s">
        <v>39</v>
      </c>
      <c r="G304" s="19" t="s">
        <v>205</v>
      </c>
      <c r="H304" s="19" t="s">
        <v>41</v>
      </c>
      <c r="I304" s="21" t="s">
        <v>206</v>
      </c>
      <c r="J304" s="21" t="n">
        <v>163</v>
      </c>
      <c r="K304" s="23" t="n">
        <f aca="false">J304/163</f>
        <v>1</v>
      </c>
      <c r="L304" s="23"/>
      <c r="M304" s="21"/>
      <c r="N304" s="19" t="s">
        <v>31</v>
      </c>
      <c r="O304" s="23"/>
    </row>
    <row r="305" customFormat="false" ht="189" hidden="false" customHeight="false" outlineLevel="0" collapsed="false">
      <c r="A305" s="17" t="str">
        <f aca="false">IF(LEFT(F305,15)="Наименование уч",F305,A304)</f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aca="false">IF(LEFT(F305,15)="Наименование ус",F305,IF(LEFT(F305,15)="Наименование ра",F305,B304))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aca="false">IF(LEFT(F305,1)="П",F305,C304)</f>
        <v>Показатели, характеризующие качество государственной услуги, установленные в государственном задании</v>
      </c>
      <c r="F305" s="21" t="s">
        <v>43</v>
      </c>
      <c r="G305" s="19" t="s">
        <v>44</v>
      </c>
      <c r="H305" s="21" t="s">
        <v>45</v>
      </c>
      <c r="I305" s="21" t="s">
        <v>35</v>
      </c>
      <c r="J305" s="21" t="n">
        <v>3</v>
      </c>
      <c r="K305" s="23" t="n">
        <f aca="false">3/1</f>
        <v>3</v>
      </c>
      <c r="L305" s="23"/>
      <c r="M305" s="19" t="s">
        <v>46</v>
      </c>
      <c r="N305" s="19" t="s">
        <v>26</v>
      </c>
      <c r="O305" s="23"/>
    </row>
    <row r="306" customFormat="false" ht="189" hidden="false" customHeight="true" outlineLevel="0" collapsed="false">
      <c r="A306" s="17" t="str">
        <f aca="false">IF(LEFT(F306,15)="Наименование уч",F306,A305)</f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aca="false">IF(LEFT(F306,15)="Наименование ус",F306,IF(LEFT(F306,15)="Наименование ра",F306,B305))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aca="false">IF(LEFT(F306,1)="П",F306,C305)</f>
        <v>Показатели, характеризующие объем государственной услуги, установленные в государственном задании</v>
      </c>
      <c r="F306" s="19" t="s">
        <v>47</v>
      </c>
      <c r="G306" s="19"/>
      <c r="H306" s="19"/>
      <c r="I306" s="19"/>
      <c r="J306" s="19"/>
      <c r="K306" s="21" t="s">
        <v>48</v>
      </c>
      <c r="L306" s="21" t="s">
        <v>49</v>
      </c>
      <c r="M306" s="21" t="s">
        <v>20</v>
      </c>
      <c r="N306" s="21"/>
      <c r="O306" s="23"/>
    </row>
    <row r="307" customFormat="false" ht="189" hidden="false" customHeight="false" outlineLevel="0" collapsed="false">
      <c r="A307" s="17" t="str">
        <f aca="false">IF(LEFT(F307,15)="Наименование уч",F307,A306)</f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aca="false">IF(LEFT(F307,15)="Наименование ус",F307,IF(LEFT(F307,15)="Наименование ра",F307,B306))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aca="false">IF(LEFT(F307,1)="П",F307,C306)</f>
        <v>Показатели, характеризующие объем государственной услуги, установленные в государственном задании</v>
      </c>
      <c r="F307" s="25" t="s">
        <v>21</v>
      </c>
      <c r="G307" s="19" t="s">
        <v>207</v>
      </c>
      <c r="H307" s="21"/>
      <c r="I307" s="21"/>
      <c r="J307" s="21"/>
      <c r="K307" s="21"/>
      <c r="L307" s="21"/>
      <c r="M307" s="21"/>
      <c r="N307" s="21"/>
      <c r="O307" s="23"/>
    </row>
    <row r="308" customFormat="false" ht="189" hidden="false" customHeight="false" outlineLevel="0" collapsed="false">
      <c r="A308" s="17" t="str">
        <f aca="false">IF(LEFT(F308,15)="Наименование уч",F308,A307)</f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aca="false">IF(LEFT(F308,15)="Наименование ус",F308,IF(LEFT(F308,15)="Наименование ра",F308,B307))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aca="false">IF(LEFT(F308,1)="П",F308,C307)</f>
        <v>Показатели, характеризующие объем государственной услуги, установленные в государственном задании</v>
      </c>
      <c r="F308" s="25" t="s">
        <v>51</v>
      </c>
      <c r="G308" s="19" t="s">
        <v>52</v>
      </c>
      <c r="H308" s="21" t="s">
        <v>53</v>
      </c>
      <c r="I308" s="26" t="n">
        <v>208</v>
      </c>
      <c r="J308" s="26" t="n">
        <v>208</v>
      </c>
      <c r="K308" s="23" t="n">
        <f aca="false">J308/I308</f>
        <v>1</v>
      </c>
      <c r="L308" s="23" t="n">
        <f aca="false">(K308+K309+K310+K311+K312)/5</f>
        <v>1</v>
      </c>
      <c r="M308" s="21"/>
      <c r="N308" s="19" t="s">
        <v>31</v>
      </c>
      <c r="O308" s="23"/>
    </row>
    <row r="309" customFormat="false" ht="189" hidden="false" customHeight="false" outlineLevel="0" collapsed="false">
      <c r="A309" s="17" t="str">
        <f aca="false">IF(LEFT(F309,15)="Наименование уч",F309,A308)</f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aca="false">IF(LEFT(F309,15)="Наименование ус",F309,IF(LEFT(F309,15)="Наименование ра",F309,B308))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aca="false">IF(LEFT(F309,1)="П",F309,C308)</f>
        <v>Показатели, характеризующие объем государственной услуги, установленные в государственном задании</v>
      </c>
      <c r="F309" s="25" t="s">
        <v>54</v>
      </c>
      <c r="G309" s="19" t="s">
        <v>55</v>
      </c>
      <c r="H309" s="21" t="s">
        <v>56</v>
      </c>
      <c r="I309" s="27" t="n">
        <v>11244.71</v>
      </c>
      <c r="J309" s="27" t="n">
        <v>11244.71</v>
      </c>
      <c r="K309" s="23" t="n">
        <f aca="false">J309/I309</f>
        <v>1</v>
      </c>
      <c r="L309" s="23"/>
      <c r="M309" s="21"/>
      <c r="N309" s="19" t="s">
        <v>77</v>
      </c>
      <c r="O309" s="23"/>
    </row>
    <row r="310" customFormat="false" ht="189" hidden="false" customHeight="false" outlineLevel="0" collapsed="false">
      <c r="A310" s="17" t="str">
        <f aca="false">IF(LEFT(F310,15)="Наименование уч",F310,A309)</f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aca="false">IF(LEFT(F310,15)="Наименование ус",F310,IF(LEFT(F310,15)="Наименование ра",F310,B309))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aca="false">IF(LEFT(F310,1)="П",F310,C309)</f>
        <v>Показатели, характеризующие объем государственной услуги, установленные в государственном задании</v>
      </c>
      <c r="F310" s="25" t="s">
        <v>58</v>
      </c>
      <c r="G310" s="19" t="s">
        <v>59</v>
      </c>
      <c r="H310" s="21" t="s">
        <v>60</v>
      </c>
      <c r="I310" s="28" t="n">
        <v>2338.9</v>
      </c>
      <c r="J310" s="28" t="n">
        <v>2338.9</v>
      </c>
      <c r="K310" s="23" t="n">
        <f aca="false">J310/I310</f>
        <v>1</v>
      </c>
      <c r="L310" s="23"/>
      <c r="M310" s="21"/>
      <c r="N310" s="21" t="s">
        <v>77</v>
      </c>
      <c r="O310" s="23"/>
    </row>
    <row r="311" customFormat="false" ht="189" hidden="false" customHeight="false" outlineLevel="0" collapsed="false">
      <c r="A311" s="17" t="str">
        <f aca="false">IF(LEFT(F311,15)="Наименование уч",F311,A310)</f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aca="false">IF(LEFT(F311,15)="Наименование ус",F311,IF(LEFT(F311,15)="Наименование ра",F311,B310))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aca="false">IF(LEFT(F311,1)="П",F311,C310)</f>
        <v>Показатели, характеризующие объем государственной услуги, установленные в государственном задании</v>
      </c>
      <c r="F311" s="25" t="s">
        <v>61</v>
      </c>
      <c r="G311" s="19" t="s">
        <v>62</v>
      </c>
      <c r="H311" s="21" t="s">
        <v>63</v>
      </c>
      <c r="I311" s="29" t="n">
        <v>208</v>
      </c>
      <c r="J311" s="29" t="n">
        <v>208</v>
      </c>
      <c r="K311" s="23" t="n">
        <f aca="false">J311/I311</f>
        <v>1</v>
      </c>
      <c r="L311" s="23"/>
      <c r="M311" s="21"/>
      <c r="N311" s="19" t="s">
        <v>31</v>
      </c>
      <c r="O311" s="23"/>
    </row>
    <row r="312" customFormat="false" ht="189" hidden="false" customHeight="false" outlineLevel="0" collapsed="false">
      <c r="A312" s="17" t="str">
        <f aca="false">IF(LEFT(F312,15)="Наименование уч",F312,A311)</f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aca="false">IF(LEFT(F312,15)="Наименование ус",F312,IF(LEFT(F312,15)="Наименование ра",F312,B311))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aca="false">IF(LEFT(F312,1)="П",F312,C311)</f>
        <v>Показатели, характеризующие объем государственной услуги, установленные в государственном задании</v>
      </c>
      <c r="F312" s="25" t="s">
        <v>64</v>
      </c>
      <c r="G312" s="19" t="s">
        <v>65</v>
      </c>
      <c r="H312" s="21" t="s">
        <v>66</v>
      </c>
      <c r="I312" s="21" t="n">
        <v>182</v>
      </c>
      <c r="J312" s="21" t="n">
        <v>182</v>
      </c>
      <c r="K312" s="23" t="n">
        <f aca="false">J312/I312</f>
        <v>1</v>
      </c>
      <c r="L312" s="23"/>
      <c r="M312" s="21"/>
      <c r="N312" s="19" t="s">
        <v>31</v>
      </c>
      <c r="O312" s="23"/>
    </row>
    <row r="313" customFormat="false" ht="189" hidden="false" customHeight="false" outlineLevel="0" collapsed="false">
      <c r="A313" s="17" t="str">
        <f aca="false">IF(LEFT(F313,15)="Наименование уч",F313,A312)</f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aca="false">IF(LEFT(F313,15)="Наименование ус",F313,IF(LEFT(F313,15)="Наименование ра",F313,B312))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aca="false">IF(LEFT(F313,1)="П",F313,C312)</f>
        <v>Показатели, характеризующие объем государственной услуги, установленные в государственном задании</v>
      </c>
      <c r="F313" s="32"/>
      <c r="G313" s="32"/>
      <c r="H313" s="32"/>
      <c r="I313" s="32"/>
      <c r="J313" s="32"/>
      <c r="K313" s="32"/>
      <c r="L313" s="32"/>
      <c r="M313" s="32"/>
      <c r="N313" s="32"/>
      <c r="O313" s="32"/>
    </row>
    <row r="314" customFormat="false" ht="189" hidden="false" customHeight="true" outlineLevel="0" collapsed="false">
      <c r="A314" s="17" t="str">
        <f aca="false">IF(LEFT(F314,15)="Наименование уч",F314,A313)</f>
        <v>Наименование учреждения: краевое государственное автономное учреждение «Редакция газеты «Авангард»</v>
      </c>
      <c r="B314" s="17" t="str">
        <f aca="false">IF(LEFT(F314,15)="Наименование ус",F314,IF(LEFT(F314,15)="Наименование ра",F314,B313))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aca="false">IF(LEFT(F314,1)="П",F314,C313)</f>
        <v>Показатели, характеризующие объем государственной услуги, установленные в государственном задании</v>
      </c>
      <c r="F314" s="19" t="s">
        <v>208</v>
      </c>
      <c r="G314" s="19"/>
      <c r="H314" s="19"/>
      <c r="I314" s="19"/>
      <c r="J314" s="19"/>
      <c r="K314" s="19"/>
      <c r="L314" s="19"/>
      <c r="M314" s="19"/>
      <c r="N314" s="19"/>
      <c r="O314" s="19"/>
    </row>
    <row r="315" customFormat="false" ht="189.75" hidden="false" customHeight="true" outlineLevel="0" collapsed="false">
      <c r="A315" s="17" t="str">
        <f aca="false">IF(LEFT(F315,15)="Наименование уч",F315,A314)</f>
        <v>Наименование учреждения: краевое государственное автономное учреждение «Редакция газеты «Авангард»</v>
      </c>
      <c r="B315" s="17" t="str">
        <f aca="false">IF(LEFT(F315,15)="Наименование ус",F315,IF(LEFT(F315,15)="Наименование ра",F315,B314))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aca="false">IF(LEFT(F315,1)="П",F315,C314)</f>
        <v>Показатели, характеризующие объем государственной услуги, установленные в государственном задании</v>
      </c>
      <c r="F315" s="19" t="s">
        <v>16</v>
      </c>
      <c r="G315" s="19"/>
      <c r="H315" s="19"/>
      <c r="I315" s="19"/>
      <c r="J315" s="19"/>
      <c r="K315" s="19"/>
      <c r="L315" s="19"/>
      <c r="M315" s="19"/>
      <c r="N315" s="19"/>
      <c r="O315" s="19"/>
    </row>
    <row r="316" customFormat="false" ht="189" hidden="false" customHeight="true" outlineLevel="0" collapsed="false">
      <c r="A316" s="17" t="str">
        <f aca="false">IF(LEFT(F316,15)="Наименование уч",F316,A315)</f>
        <v>Наименование учреждения: краевое государственное автономное учреждение «Редакция газеты «Авангард»</v>
      </c>
      <c r="B316" s="17" t="str">
        <f aca="false">IF(LEFT(F316,15)="Наименование ус",F316,IF(LEFT(F316,15)="Наименование ра",F316,B315))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aca="false">IF(LEFT(F316,1)="П",F316,C315)</f>
        <v>Показатели, характеризующие качество государственной услуги, установленные в государственном задании</v>
      </c>
      <c r="F316" s="19" t="s">
        <v>17</v>
      </c>
      <c r="G316" s="19"/>
      <c r="H316" s="19"/>
      <c r="I316" s="19"/>
      <c r="J316" s="19"/>
      <c r="K316" s="19" t="s">
        <v>18</v>
      </c>
      <c r="L316" s="19" t="s">
        <v>19</v>
      </c>
      <c r="M316" s="19" t="s">
        <v>20</v>
      </c>
      <c r="N316" s="19"/>
      <c r="O316" s="19"/>
    </row>
    <row r="317" customFormat="false" ht="189" hidden="false" customHeight="false" outlineLevel="0" collapsed="false">
      <c r="A317" s="17" t="str">
        <f aca="false">IF(LEFT(F317,15)="Наименование уч",F317,A316)</f>
        <v>Наименование учреждения: краевое государственное автономное учреждение «Редакция газеты «Авангард»</v>
      </c>
      <c r="B317" s="17" t="str">
        <f aca="false">IF(LEFT(F317,15)="Наименование ус",F317,IF(LEFT(F317,15)="Наименование ра",F317,B316))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aca="false">IF(LEFT(F317,1)="П",F317,C316)</f>
        <v>Показатели, характеризующие качество государственной услуги, установленные в государственном задании</v>
      </c>
      <c r="F317" s="21" t="s">
        <v>21</v>
      </c>
      <c r="G317" s="19" t="s">
        <v>22</v>
      </c>
      <c r="H317" s="21" t="s">
        <v>23</v>
      </c>
      <c r="I317" s="21" t="s">
        <v>24</v>
      </c>
      <c r="J317" s="21" t="n">
        <v>30</v>
      </c>
      <c r="K317" s="23" t="n">
        <f aca="false">J317/20</f>
        <v>1.5</v>
      </c>
      <c r="L317" s="23" t="n">
        <f aca="false">(K317+K318+K319+K320+K321+K322)/6</f>
        <v>1.59864197530864</v>
      </c>
      <c r="M317" s="19" t="s">
        <v>25</v>
      </c>
      <c r="N317" s="19" t="s">
        <v>26</v>
      </c>
      <c r="O317" s="23" t="n">
        <f aca="false">(L317+L325)/2</f>
        <v>1.3038081671415</v>
      </c>
    </row>
    <row r="318" customFormat="false" ht="189" hidden="false" customHeight="false" outlineLevel="0" collapsed="false">
      <c r="A318" s="17" t="str">
        <f aca="false">IF(LEFT(F318,15)="Наименование уч",F318,A317)</f>
        <v>Наименование учреждения: краевое государственное автономное учреждение «Редакция газеты «Авангард»</v>
      </c>
      <c r="B318" s="17" t="str">
        <f aca="false">IF(LEFT(F318,15)="Наименование ус",F318,IF(LEFT(F318,15)="Наименование ра",F318,B317))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aca="false">IF(LEFT(F318,1)="П",F318,C317)</f>
        <v>Показатели, характеризующие качество государственной услуги, установленные в государственном задании</v>
      </c>
      <c r="F318" s="21" t="s">
        <v>27</v>
      </c>
      <c r="G318" s="19" t="s">
        <v>209</v>
      </c>
      <c r="H318" s="21" t="s">
        <v>29</v>
      </c>
      <c r="I318" s="21" t="s">
        <v>210</v>
      </c>
      <c r="J318" s="24" t="n">
        <v>1882</v>
      </c>
      <c r="K318" s="23" t="n">
        <f aca="false">J318/1800</f>
        <v>1.04555555555556</v>
      </c>
      <c r="L318" s="23"/>
      <c r="M318" s="21"/>
      <c r="N318" s="19" t="s">
        <v>31</v>
      </c>
      <c r="O318" s="23"/>
    </row>
    <row r="319" customFormat="false" ht="189" hidden="false" customHeight="false" outlineLevel="0" collapsed="false">
      <c r="A319" s="17" t="str">
        <f aca="false">IF(LEFT(F319,15)="Наименование уч",F319,A318)</f>
        <v>Наименование учреждения: краевое государственное автономное учреждение «Редакция газеты «Авангард»</v>
      </c>
      <c r="B319" s="17" t="str">
        <f aca="false">IF(LEFT(F319,15)="Наименование ус",F319,IF(LEFT(F319,15)="Наименование ра",F319,B318))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aca="false">IF(LEFT(F319,1)="П",F319,C318)</f>
        <v>Показатели, характеризующие качество государственной услуги, установленные в государственном задании</v>
      </c>
      <c r="F319" s="21" t="s">
        <v>32</v>
      </c>
      <c r="G319" s="19" t="s">
        <v>211</v>
      </c>
      <c r="H319" s="19" t="s">
        <v>34</v>
      </c>
      <c r="I319" s="21" t="s">
        <v>35</v>
      </c>
      <c r="J319" s="21" t="n">
        <v>1</v>
      </c>
      <c r="K319" s="23" t="n">
        <f aca="false">J319/1</f>
        <v>1</v>
      </c>
      <c r="L319" s="23"/>
      <c r="M319" s="21"/>
      <c r="N319" s="19" t="s">
        <v>31</v>
      </c>
      <c r="O319" s="23"/>
    </row>
    <row r="320" customFormat="false" ht="189" hidden="false" customHeight="false" outlineLevel="0" collapsed="false">
      <c r="A320" s="17" t="str">
        <f aca="false">IF(LEFT(F320,15)="Наименование уч",F320,A319)</f>
        <v>Наименование учреждения: краевое государственное автономное учреждение «Редакция газеты «Авангард»</v>
      </c>
      <c r="B320" s="17" t="str">
        <f aca="false">IF(LEFT(F320,15)="Наименование ус",F320,IF(LEFT(F320,15)="Наименование ра",F320,B319))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aca="false">IF(LEFT(F320,1)="П",F320,C319)</f>
        <v>Показатели, характеризующие качество государственной услуги, установленные в государственном задании</v>
      </c>
      <c r="F320" s="21" t="s">
        <v>36</v>
      </c>
      <c r="G320" s="19" t="s">
        <v>212</v>
      </c>
      <c r="H320" s="19" t="s">
        <v>38</v>
      </c>
      <c r="I320" s="21" t="s">
        <v>35</v>
      </c>
      <c r="J320" s="21" t="n">
        <v>1</v>
      </c>
      <c r="K320" s="23" t="n">
        <f aca="false">J320/1</f>
        <v>1</v>
      </c>
      <c r="L320" s="23"/>
      <c r="M320" s="21"/>
      <c r="N320" s="19" t="s">
        <v>31</v>
      </c>
      <c r="O320" s="23"/>
    </row>
    <row r="321" customFormat="false" ht="189" hidden="false" customHeight="false" outlineLevel="0" collapsed="false">
      <c r="A321" s="17" t="str">
        <f aca="false">IF(LEFT(F321,15)="Наименование уч",F321,A320)</f>
        <v>Наименование учреждения: краевое государственное автономное учреждение «Редакция газеты «Авангард»</v>
      </c>
      <c r="B321" s="17" t="str">
        <f aca="false">IF(LEFT(F321,15)="Наименование ус",F321,IF(LEFT(F321,15)="Наименование ра",F321,B320))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aca="false">IF(LEFT(F321,1)="П",F321,C320)</f>
        <v>Показатели, характеризующие качество государственной услуги, установленные в государственном задании</v>
      </c>
      <c r="F321" s="21" t="s">
        <v>39</v>
      </c>
      <c r="G321" s="19" t="s">
        <v>213</v>
      </c>
      <c r="H321" s="19" t="s">
        <v>41</v>
      </c>
      <c r="I321" s="21" t="s">
        <v>214</v>
      </c>
      <c r="J321" s="21" t="n">
        <v>113</v>
      </c>
      <c r="K321" s="23" t="n">
        <f aca="false">J321/108</f>
        <v>1.0462962962963</v>
      </c>
      <c r="L321" s="23"/>
      <c r="M321" s="21"/>
      <c r="N321" s="19" t="s">
        <v>31</v>
      </c>
      <c r="O321" s="23"/>
    </row>
    <row r="322" customFormat="false" ht="189" hidden="false" customHeight="false" outlineLevel="0" collapsed="false">
      <c r="A322" s="17" t="str">
        <f aca="false">IF(LEFT(F322,15)="Наименование уч",F322,A321)</f>
        <v>Наименование учреждения: краевое государственное автономное учреждение «Редакция газеты «Авангард»</v>
      </c>
      <c r="B322" s="17" t="str">
        <f aca="false">IF(LEFT(F322,15)="Наименование ус",F322,IF(LEFT(F322,15)="Наименование ра",F322,B321))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aca="false">IF(LEFT(F322,1)="П",F322,C321)</f>
        <v>Показатели, характеризующие качество государственной услуги, установленные в государственном задании</v>
      </c>
      <c r="F322" s="21" t="s">
        <v>43</v>
      </c>
      <c r="G322" s="19" t="s">
        <v>44</v>
      </c>
      <c r="H322" s="21" t="s">
        <v>45</v>
      </c>
      <c r="I322" s="21" t="s">
        <v>35</v>
      </c>
      <c r="J322" s="21" t="n">
        <v>4</v>
      </c>
      <c r="K322" s="23" t="n">
        <f aca="false">J322/1</f>
        <v>4</v>
      </c>
      <c r="L322" s="23"/>
      <c r="M322" s="19" t="s">
        <v>46</v>
      </c>
      <c r="N322" s="19" t="s">
        <v>26</v>
      </c>
      <c r="O322" s="23"/>
    </row>
    <row r="323" customFormat="false" ht="189" hidden="false" customHeight="true" outlineLevel="0" collapsed="false">
      <c r="A323" s="17" t="str">
        <f aca="false">IF(LEFT(F323,15)="Наименование уч",F323,A322)</f>
        <v>Наименование учреждения: краевое государственное автономное учреждение «Редакция газеты «Авангард»</v>
      </c>
      <c r="B323" s="17" t="str">
        <f aca="false">IF(LEFT(F323,15)="Наименование ус",F323,IF(LEFT(F323,15)="Наименование ра",F323,B322))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aca="false">IF(LEFT(F323,1)="П",F323,C322)</f>
        <v>Показатели, характеризующие объем государственной услуги, установленные в государственном задании</v>
      </c>
      <c r="F323" s="19" t="s">
        <v>47</v>
      </c>
      <c r="G323" s="19"/>
      <c r="H323" s="19"/>
      <c r="I323" s="19"/>
      <c r="J323" s="19"/>
      <c r="K323" s="21" t="s">
        <v>48</v>
      </c>
      <c r="L323" s="21" t="s">
        <v>49</v>
      </c>
      <c r="M323" s="21" t="s">
        <v>20</v>
      </c>
      <c r="N323" s="21"/>
      <c r="O323" s="23"/>
    </row>
    <row r="324" customFormat="false" ht="189" hidden="false" customHeight="false" outlineLevel="0" collapsed="false">
      <c r="A324" s="17" t="str">
        <f aca="false">IF(LEFT(F324,15)="Наименование уч",F324,A323)</f>
        <v>Наименование учреждения: краевое государственное автономное учреждение «Редакция газеты «Авангард»</v>
      </c>
      <c r="B324" s="17" t="str">
        <f aca="false">IF(LEFT(F324,15)="Наименование ус",F324,IF(LEFT(F324,15)="Наименование ра",F324,B323))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aca="false">IF(LEFT(F324,1)="П",F324,C323)</f>
        <v>Показатели, характеризующие объем государственной услуги, установленные в государственном задании</v>
      </c>
      <c r="F324" s="25" t="s">
        <v>21</v>
      </c>
      <c r="G324" s="19" t="s">
        <v>215</v>
      </c>
      <c r="H324" s="21"/>
      <c r="I324" s="21"/>
      <c r="J324" s="21"/>
      <c r="K324" s="21"/>
      <c r="L324" s="21"/>
      <c r="M324" s="21"/>
      <c r="N324" s="21"/>
      <c r="O324" s="23"/>
    </row>
    <row r="325" customFormat="false" ht="189" hidden="false" customHeight="false" outlineLevel="0" collapsed="false">
      <c r="A325" s="17" t="str">
        <f aca="false">IF(LEFT(F325,15)="Наименование уч",F325,A324)</f>
        <v>Наименование учреждения: краевое государственное автономное учреждение «Редакция газеты «Авангард»</v>
      </c>
      <c r="B325" s="17" t="str">
        <f aca="false">IF(LEFT(F325,15)="Наименование ус",F325,IF(LEFT(F325,15)="Наименование ра",F325,B324))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aca="false">IF(LEFT(F325,1)="П",F325,C324)</f>
        <v>Показатели, характеризующие объем государственной услуги, установленные в государственном задании</v>
      </c>
      <c r="F325" s="25" t="s">
        <v>51</v>
      </c>
      <c r="G325" s="19" t="s">
        <v>52</v>
      </c>
      <c r="H325" s="21" t="s">
        <v>53</v>
      </c>
      <c r="I325" s="34" t="n">
        <v>252</v>
      </c>
      <c r="J325" s="34" t="n">
        <v>252</v>
      </c>
      <c r="K325" s="23" t="n">
        <f aca="false">J325/I325</f>
        <v>1</v>
      </c>
      <c r="L325" s="23" t="n">
        <f aca="false">(K325+K326+K327+K328+K329)/5</f>
        <v>1.00897435897436</v>
      </c>
      <c r="M325" s="21"/>
      <c r="N325" s="19" t="s">
        <v>31</v>
      </c>
      <c r="O325" s="23"/>
    </row>
    <row r="326" customFormat="false" ht="189" hidden="false" customHeight="false" outlineLevel="0" collapsed="false">
      <c r="A326" s="17" t="str">
        <f aca="false">IF(LEFT(F326,15)="Наименование уч",F326,A325)</f>
        <v>Наименование учреждения: краевое государственное автономное учреждение «Редакция газеты «Авангард»</v>
      </c>
      <c r="B326" s="17" t="str">
        <f aca="false">IF(LEFT(F326,15)="Наименование ус",F326,IF(LEFT(F326,15)="Наименование ра",F326,B325))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aca="false">IF(LEFT(F326,1)="П",F326,C325)</f>
        <v>Показатели, характеризующие объем государственной услуги, установленные в государственном задании</v>
      </c>
      <c r="F326" s="25" t="s">
        <v>54</v>
      </c>
      <c r="G326" s="19" t="s">
        <v>55</v>
      </c>
      <c r="H326" s="21" t="s">
        <v>56</v>
      </c>
      <c r="I326" s="27" t="n">
        <v>7930.95</v>
      </c>
      <c r="J326" s="27" t="n">
        <v>7930.95</v>
      </c>
      <c r="K326" s="23" t="n">
        <f aca="false">J326/I326</f>
        <v>1</v>
      </c>
      <c r="L326" s="23"/>
      <c r="M326" s="21"/>
      <c r="N326" s="19" t="s">
        <v>77</v>
      </c>
      <c r="O326" s="23"/>
    </row>
    <row r="327" customFormat="false" ht="189" hidden="false" customHeight="false" outlineLevel="0" collapsed="false">
      <c r="A327" s="17" t="str">
        <f aca="false">IF(LEFT(F327,15)="Наименование уч",F327,A326)</f>
        <v>Наименование учреждения: краевое государственное автономное учреждение «Редакция газеты «Авангард»</v>
      </c>
      <c r="B327" s="17" t="str">
        <f aca="false">IF(LEFT(F327,15)="Наименование ус",F327,IF(LEFT(F327,15)="Наименование ра",F327,B326))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aca="false">IF(LEFT(F327,1)="П",F327,C326)</f>
        <v>Показатели, характеризующие объем государственной услуги, установленные в государственном задании</v>
      </c>
      <c r="F327" s="25" t="s">
        <v>58</v>
      </c>
      <c r="G327" s="19" t="s">
        <v>59</v>
      </c>
      <c r="H327" s="21" t="s">
        <v>60</v>
      </c>
      <c r="I327" s="28" t="n">
        <v>1998.6</v>
      </c>
      <c r="J327" s="28" t="n">
        <v>1998.6</v>
      </c>
      <c r="K327" s="23" t="n">
        <f aca="false">J327/I327</f>
        <v>1</v>
      </c>
      <c r="L327" s="23"/>
      <c r="M327" s="21"/>
      <c r="N327" s="21" t="s">
        <v>77</v>
      </c>
      <c r="O327" s="23"/>
    </row>
    <row r="328" customFormat="false" ht="189" hidden="false" customHeight="false" outlineLevel="0" collapsed="false">
      <c r="A328" s="17" t="str">
        <f aca="false">IF(LEFT(F328,15)="Наименование уч",F328,A327)</f>
        <v>Наименование учреждения: краевое государственное автономное учреждение «Редакция газеты «Авангард»</v>
      </c>
      <c r="B328" s="17" t="str">
        <f aca="false">IF(LEFT(F328,15)="Наименование ус",F328,IF(LEFT(F328,15)="Наименование ра",F328,B327))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aca="false">IF(LEFT(F328,1)="П",F328,C327)</f>
        <v>Показатели, характеризующие объем государственной услуги, установленные в государственном задании</v>
      </c>
      <c r="F328" s="25" t="s">
        <v>61</v>
      </c>
      <c r="G328" s="19" t="s">
        <v>62</v>
      </c>
      <c r="H328" s="21" t="s">
        <v>63</v>
      </c>
      <c r="I328" s="29" t="n">
        <v>208</v>
      </c>
      <c r="J328" s="29" t="n">
        <v>208</v>
      </c>
      <c r="K328" s="23" t="n">
        <f aca="false">J328/I328</f>
        <v>1</v>
      </c>
      <c r="L328" s="23"/>
      <c r="M328" s="21"/>
      <c r="N328" s="19" t="s">
        <v>31</v>
      </c>
      <c r="O328" s="23"/>
    </row>
    <row r="329" customFormat="false" ht="189" hidden="false" customHeight="false" outlineLevel="0" collapsed="false">
      <c r="A329" s="17" t="str">
        <f aca="false">IF(LEFT(F329,15)="Наименование уч",F329,A328)</f>
        <v>Наименование учреждения: краевое государственное автономное учреждение «Редакция газеты «Авангард»</v>
      </c>
      <c r="B329" s="17" t="str">
        <f aca="false">IF(LEFT(F329,15)="Наименование ус",F329,IF(LEFT(F329,15)="Наименование ра",F329,B328))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aca="false">IF(LEFT(F329,1)="П",F329,C328)</f>
        <v>Показатели, характеризующие объем государственной услуги, установленные в государственном задании</v>
      </c>
      <c r="F329" s="25" t="s">
        <v>64</v>
      </c>
      <c r="G329" s="19" t="s">
        <v>65</v>
      </c>
      <c r="H329" s="21" t="s">
        <v>66</v>
      </c>
      <c r="I329" s="21" t="n">
        <v>93.6</v>
      </c>
      <c r="J329" s="21" t="n">
        <v>97.8</v>
      </c>
      <c r="K329" s="23" t="n">
        <f aca="false">J329/I329</f>
        <v>1.0448717948718</v>
      </c>
      <c r="L329" s="23"/>
      <c r="M329" s="21" t="s">
        <v>153</v>
      </c>
      <c r="N329" s="19" t="s">
        <v>31</v>
      </c>
      <c r="O329" s="23"/>
    </row>
    <row r="330" customFormat="false" ht="189" hidden="false" customHeight="false" outlineLevel="0" collapsed="false">
      <c r="A330" s="17" t="str">
        <f aca="false">IF(LEFT(F330,15)="Наименование уч",F330,A329)</f>
        <v>Наименование учреждения: краевое государственное автономное учреждение «Редакция газеты «Авангард»</v>
      </c>
      <c r="B330" s="17" t="str">
        <f aca="false">IF(LEFT(F330,15)="Наименование ус",F330,IF(LEFT(F330,15)="Наименование ра",F330,B329))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aca="false">IF(LEFT(F330,1)="П",F330,C329)</f>
        <v>Показатели, характеризующие объем государственной услуги, установленные в государственном задании</v>
      </c>
      <c r="F330" s="32"/>
      <c r="G330" s="32"/>
      <c r="H330" s="32"/>
      <c r="I330" s="32"/>
      <c r="J330" s="32"/>
      <c r="K330" s="32"/>
      <c r="L330" s="32"/>
      <c r="M330" s="32"/>
      <c r="N330" s="32"/>
      <c r="O330" s="32"/>
    </row>
    <row r="331" customFormat="false" ht="189" hidden="false" customHeight="true" outlineLevel="0" collapsed="false">
      <c r="A331" s="17" t="str">
        <f aca="false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aca="false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aca="false">IF(LEFT(F331,1)="П",F331,C330)</f>
        <v>Показатели, характеризующие объем государственной услуги, установленные в государственном задании</v>
      </c>
      <c r="F331" s="19" t="s">
        <v>216</v>
      </c>
      <c r="G331" s="19"/>
      <c r="H331" s="19"/>
      <c r="I331" s="19"/>
      <c r="J331" s="19"/>
      <c r="K331" s="19"/>
      <c r="L331" s="19"/>
      <c r="M331" s="19"/>
      <c r="N331" s="19"/>
      <c r="O331" s="19"/>
    </row>
    <row r="332" customFormat="false" ht="189.75" hidden="false" customHeight="true" outlineLevel="0" collapsed="false">
      <c r="A332" s="17" t="str">
        <f aca="false">IF(LEFT(F332,15)="Наименование уч",F332,A331)</f>
        <v>Наименование учреждения: краевое государственное автономное учреждение «Редакция газеты «Эхо Турана»</v>
      </c>
      <c r="B332" s="17" t="str">
        <f aca="false">IF(LEFT(F332,15)="Наименование ус",F332,IF(LEFT(F332,15)="Наименование ра",F332,B331))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aca="false">IF(LEFT(F332,1)="П",F332,C331)</f>
        <v>Показатели, характеризующие объем государственной услуги, установленные в государственном задании</v>
      </c>
      <c r="F332" s="19" t="s">
        <v>16</v>
      </c>
      <c r="G332" s="19"/>
      <c r="H332" s="19"/>
      <c r="I332" s="19"/>
      <c r="J332" s="19"/>
      <c r="K332" s="19"/>
      <c r="L332" s="19"/>
      <c r="M332" s="19"/>
      <c r="N332" s="19"/>
      <c r="O332" s="19"/>
    </row>
    <row r="333" customFormat="false" ht="189" hidden="false" customHeight="true" outlineLevel="0" collapsed="false">
      <c r="A333" s="17" t="str">
        <f aca="false">IF(LEFT(F333,15)="Наименование уч",F333,A332)</f>
        <v>Наименование учреждения: краевое государственное автономное учреждение «Редакция газеты «Эхо Турана»</v>
      </c>
      <c r="B333" s="17" t="str">
        <f aca="false">IF(LEFT(F333,15)="Наименование ус",F333,IF(LEFT(F333,15)="Наименование ра",F333,B332))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aca="false">IF(LEFT(F333,1)="П",F333,C332)</f>
        <v>Показатели, характеризующие качество государственной услуги, установленные в государственном задании</v>
      </c>
      <c r="F333" s="19" t="s">
        <v>17</v>
      </c>
      <c r="G333" s="19"/>
      <c r="H333" s="19"/>
      <c r="I333" s="19"/>
      <c r="J333" s="19"/>
      <c r="K333" s="19" t="s">
        <v>18</v>
      </c>
      <c r="L333" s="19" t="s">
        <v>19</v>
      </c>
      <c r="M333" s="19" t="s">
        <v>20</v>
      </c>
      <c r="N333" s="19"/>
      <c r="O333" s="19"/>
    </row>
    <row r="334" customFormat="false" ht="189" hidden="false" customHeight="false" outlineLevel="0" collapsed="false">
      <c r="A334" s="17" t="str">
        <f aca="false">IF(LEFT(F334,15)="Наименование уч",F334,A333)</f>
        <v>Наименование учреждения: краевое государственное автономное учреждение «Редакция газеты «Эхо Турана»</v>
      </c>
      <c r="B334" s="17" t="str">
        <f aca="false">IF(LEFT(F334,15)="Наименование ус",F334,IF(LEFT(F334,15)="Наименование ра",F334,B333))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aca="false">IF(LEFT(F334,1)="П",F334,C333)</f>
        <v>Показатели, характеризующие качество государственной услуги, установленные в государственном задании</v>
      </c>
      <c r="F334" s="21" t="s">
        <v>21</v>
      </c>
      <c r="G334" s="19" t="s">
        <v>22</v>
      </c>
      <c r="H334" s="21" t="s">
        <v>23</v>
      </c>
      <c r="I334" s="21" t="s">
        <v>24</v>
      </c>
      <c r="J334" s="21" t="n">
        <v>64</v>
      </c>
      <c r="K334" s="23" t="n">
        <f aca="false">J334/20</f>
        <v>3.2</v>
      </c>
      <c r="L334" s="23" t="n">
        <f aca="false">(K334+K335+K336+K337+K338+K339)/6</f>
        <v>1.86666666666667</v>
      </c>
      <c r="M334" s="19" t="s">
        <v>25</v>
      </c>
      <c r="N334" s="19" t="s">
        <v>26</v>
      </c>
      <c r="O334" s="23" t="n">
        <f aca="false">(L334+L342)/2</f>
        <v>1.43333333333333</v>
      </c>
    </row>
    <row r="335" customFormat="false" ht="189" hidden="false" customHeight="false" outlineLevel="0" collapsed="false">
      <c r="A335" s="17" t="str">
        <f aca="false">IF(LEFT(F335,15)="Наименование уч",F335,A334)</f>
        <v>Наименование учреждения: краевое государственное автономное учреждение «Редакция газеты «Эхо Турана»</v>
      </c>
      <c r="B335" s="17" t="str">
        <f aca="false">IF(LEFT(F335,15)="Наименование ус",F335,IF(LEFT(F335,15)="Наименование ра",F335,B334))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aca="false">IF(LEFT(F335,1)="П",F335,C334)</f>
        <v>Показатели, характеризующие качество государственной услуги, установленные в государственном задании</v>
      </c>
      <c r="F335" s="21" t="s">
        <v>27</v>
      </c>
      <c r="G335" s="19" t="s">
        <v>217</v>
      </c>
      <c r="H335" s="21" t="s">
        <v>29</v>
      </c>
      <c r="I335" s="21" t="s">
        <v>202</v>
      </c>
      <c r="J335" s="24" t="n">
        <v>3500</v>
      </c>
      <c r="K335" s="23" t="n">
        <f aca="false">J335/3500</f>
        <v>1</v>
      </c>
      <c r="L335" s="23"/>
      <c r="M335" s="21"/>
      <c r="N335" s="19" t="s">
        <v>31</v>
      </c>
      <c r="O335" s="23"/>
    </row>
    <row r="336" customFormat="false" ht="189" hidden="false" customHeight="false" outlineLevel="0" collapsed="false">
      <c r="A336" s="17" t="str">
        <f aca="false">IF(LEFT(F336,15)="Наименование уч",F336,A335)</f>
        <v>Наименование учреждения: краевое государственное автономное учреждение «Редакция газеты «Эхо Турана»</v>
      </c>
      <c r="B336" s="17" t="str">
        <f aca="false">IF(LEFT(F336,15)="Наименование ус",F336,IF(LEFT(F336,15)="Наименование ра",F336,B335))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aca="false">IF(LEFT(F336,1)="П",F336,C335)</f>
        <v>Показатели, характеризующие качество государственной услуги, установленные в государственном задании</v>
      </c>
      <c r="F336" s="21" t="s">
        <v>32</v>
      </c>
      <c r="G336" s="19" t="s">
        <v>218</v>
      </c>
      <c r="H336" s="19" t="s">
        <v>34</v>
      </c>
      <c r="I336" s="21" t="s">
        <v>35</v>
      </c>
      <c r="J336" s="21" t="n">
        <v>1</v>
      </c>
      <c r="K336" s="23" t="n">
        <f aca="false">J336/1</f>
        <v>1</v>
      </c>
      <c r="L336" s="23"/>
      <c r="M336" s="21"/>
      <c r="N336" s="19" t="s">
        <v>31</v>
      </c>
      <c r="O336" s="23"/>
    </row>
    <row r="337" customFormat="false" ht="189" hidden="false" customHeight="false" outlineLevel="0" collapsed="false">
      <c r="A337" s="17" t="str">
        <f aca="false">IF(LEFT(F337,15)="Наименование уч",F337,A336)</f>
        <v>Наименование учреждения: краевое государственное автономное учреждение «Редакция газеты «Эхо Турана»</v>
      </c>
      <c r="B337" s="17" t="str">
        <f aca="false">IF(LEFT(F337,15)="Наименование ус",F337,IF(LEFT(F337,15)="Наименование ра",F337,B336))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aca="false">IF(LEFT(F337,1)="П",F337,C336)</f>
        <v>Показатели, характеризующие качество государственной услуги, установленные в государственном задании</v>
      </c>
      <c r="F337" s="21" t="s">
        <v>36</v>
      </c>
      <c r="G337" s="19" t="s">
        <v>219</v>
      </c>
      <c r="H337" s="19" t="s">
        <v>38</v>
      </c>
      <c r="I337" s="21" t="s">
        <v>35</v>
      </c>
      <c r="J337" s="21" t="n">
        <v>1</v>
      </c>
      <c r="K337" s="23" t="n">
        <f aca="false">J337/1</f>
        <v>1</v>
      </c>
      <c r="L337" s="23"/>
      <c r="M337" s="21"/>
      <c r="N337" s="19" t="s">
        <v>31</v>
      </c>
      <c r="O337" s="23"/>
    </row>
    <row r="338" customFormat="false" ht="189" hidden="false" customHeight="false" outlineLevel="0" collapsed="false">
      <c r="A338" s="17" t="str">
        <f aca="false">IF(LEFT(F338,15)="Наименование уч",F338,A337)</f>
        <v>Наименование учреждения: краевое государственное автономное учреждение «Редакция газеты «Эхо Турана»</v>
      </c>
      <c r="B338" s="17" t="str">
        <f aca="false">IF(LEFT(F338,15)="Наименование ус",F338,IF(LEFT(F338,15)="Наименование ра",F338,B337))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aca="false">IF(LEFT(F338,1)="П",F338,C337)</f>
        <v>Показатели, характеризующие качество государственной услуги, установленные в государственном задании</v>
      </c>
      <c r="F338" s="21" t="s">
        <v>39</v>
      </c>
      <c r="G338" s="19" t="s">
        <v>220</v>
      </c>
      <c r="H338" s="19" t="s">
        <v>41</v>
      </c>
      <c r="I338" s="21" t="s">
        <v>221</v>
      </c>
      <c r="J338" s="21" t="n">
        <v>235</v>
      </c>
      <c r="K338" s="23" t="n">
        <f aca="false">J338/235</f>
        <v>1</v>
      </c>
      <c r="L338" s="23"/>
      <c r="M338" s="19"/>
      <c r="N338" s="19" t="s">
        <v>31</v>
      </c>
      <c r="O338" s="23"/>
    </row>
    <row r="339" customFormat="false" ht="189" hidden="false" customHeight="false" outlineLevel="0" collapsed="false">
      <c r="A339" s="17" t="str">
        <f aca="false">IF(LEFT(F339,15)="Наименование уч",F339,A338)</f>
        <v>Наименование учреждения: краевое государственное автономное учреждение «Редакция газеты «Эхо Турана»</v>
      </c>
      <c r="B339" s="17" t="str">
        <f aca="false">IF(LEFT(F339,15)="Наименование ус",F339,IF(LEFT(F339,15)="Наименование ра",F339,B338))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aca="false">IF(LEFT(F339,1)="П",F339,C338)</f>
        <v>Показатели, характеризующие качество государственной услуги, установленные в государственном задании</v>
      </c>
      <c r="F339" s="21" t="s">
        <v>43</v>
      </c>
      <c r="G339" s="19" t="s">
        <v>44</v>
      </c>
      <c r="H339" s="21" t="s">
        <v>45</v>
      </c>
      <c r="I339" s="21" t="s">
        <v>35</v>
      </c>
      <c r="J339" s="21" t="n">
        <v>4</v>
      </c>
      <c r="K339" s="23" t="n">
        <f aca="false">J339/1</f>
        <v>4</v>
      </c>
      <c r="L339" s="23"/>
      <c r="M339" s="19" t="s">
        <v>46</v>
      </c>
      <c r="N339" s="19" t="s">
        <v>26</v>
      </c>
      <c r="O339" s="23"/>
    </row>
    <row r="340" customFormat="false" ht="189" hidden="false" customHeight="true" outlineLevel="0" collapsed="false">
      <c r="A340" s="17" t="str">
        <f aca="false">IF(LEFT(F340,15)="Наименование уч",F340,A339)</f>
        <v>Наименование учреждения: краевое государственное автономное учреждение «Редакция газеты «Эхо Турана»</v>
      </c>
      <c r="B340" s="17" t="str">
        <f aca="false">IF(LEFT(F340,15)="Наименование ус",F340,IF(LEFT(F340,15)="Наименование ра",F340,B339))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aca="false">IF(LEFT(F340,1)="П",F340,C339)</f>
        <v>Показатели, характеризующие объем государственной услуги, установленные в государственном задании</v>
      </c>
      <c r="F340" s="19" t="s">
        <v>47</v>
      </c>
      <c r="G340" s="19"/>
      <c r="H340" s="19"/>
      <c r="I340" s="19"/>
      <c r="J340" s="19"/>
      <c r="K340" s="21" t="s">
        <v>48</v>
      </c>
      <c r="L340" s="21" t="s">
        <v>49</v>
      </c>
      <c r="M340" s="21" t="s">
        <v>20</v>
      </c>
      <c r="N340" s="21"/>
      <c r="O340" s="23"/>
    </row>
    <row r="341" customFormat="false" ht="189" hidden="false" customHeight="false" outlineLevel="0" collapsed="false">
      <c r="A341" s="17" t="str">
        <f aca="false">IF(LEFT(F341,15)="Наименование уч",F341,A340)</f>
        <v>Наименование учреждения: краевое государственное автономное учреждение «Редакция газеты «Эхо Турана»</v>
      </c>
      <c r="B341" s="17" t="str">
        <f aca="false">IF(LEFT(F341,15)="Наименование ус",F341,IF(LEFT(F341,15)="Наименование ра",F341,B340))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aca="false">IF(LEFT(F341,1)="П",F341,C340)</f>
        <v>Показатели, характеризующие объем государственной услуги, установленные в государственном задании</v>
      </c>
      <c r="F341" s="25" t="s">
        <v>21</v>
      </c>
      <c r="G341" s="19" t="s">
        <v>222</v>
      </c>
      <c r="H341" s="21"/>
      <c r="I341" s="21"/>
      <c r="J341" s="21"/>
      <c r="K341" s="21"/>
      <c r="L341" s="21"/>
      <c r="M341" s="21"/>
      <c r="N341" s="21"/>
      <c r="O341" s="23"/>
    </row>
    <row r="342" customFormat="false" ht="189" hidden="false" customHeight="false" outlineLevel="0" collapsed="false">
      <c r="A342" s="17" t="str">
        <f aca="false">IF(LEFT(F342,15)="Наименование уч",F342,A341)</f>
        <v>Наименование учреждения: краевое государственное автономное учреждение «Редакция газеты «Эхо Турана»</v>
      </c>
      <c r="B342" s="17" t="str">
        <f aca="false">IF(LEFT(F342,15)="Наименование ус",F342,IF(LEFT(F342,15)="Наименование ра",F342,B341))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aca="false">IF(LEFT(F342,1)="П",F342,C341)</f>
        <v>Показатели, характеризующие объем государственной услуги, установленные в государственном задании</v>
      </c>
      <c r="F342" s="25" t="s">
        <v>51</v>
      </c>
      <c r="G342" s="19" t="s">
        <v>52</v>
      </c>
      <c r="H342" s="21" t="s">
        <v>53</v>
      </c>
      <c r="I342" s="26" t="n">
        <v>156</v>
      </c>
      <c r="J342" s="26" t="n">
        <v>156</v>
      </c>
      <c r="K342" s="23" t="n">
        <f aca="false">J342/I342</f>
        <v>1</v>
      </c>
      <c r="L342" s="23" t="n">
        <f aca="false">(K342+K343+K344+K345+K346)/5</f>
        <v>1</v>
      </c>
      <c r="M342" s="21"/>
      <c r="N342" s="19" t="s">
        <v>31</v>
      </c>
      <c r="O342" s="23"/>
    </row>
    <row r="343" customFormat="false" ht="189" hidden="false" customHeight="false" outlineLevel="0" collapsed="false">
      <c r="A343" s="17" t="str">
        <f aca="false">IF(LEFT(F343,15)="Наименование уч",F343,A342)</f>
        <v>Наименование учреждения: краевое государственное автономное учреждение «Редакция газеты «Эхо Турана»</v>
      </c>
      <c r="B343" s="17" t="str">
        <f aca="false">IF(LEFT(F343,15)="Наименование ус",F343,IF(LEFT(F343,15)="Наименование ра",F343,B342))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aca="false">IF(LEFT(F343,1)="П",F343,C342)</f>
        <v>Показатели, характеризующие объем государственной услуги, установленные в государственном задании</v>
      </c>
      <c r="F343" s="25" t="s">
        <v>54</v>
      </c>
      <c r="G343" s="19" t="s">
        <v>55</v>
      </c>
      <c r="H343" s="21" t="s">
        <v>56</v>
      </c>
      <c r="I343" s="27" t="n">
        <v>10219.23</v>
      </c>
      <c r="J343" s="27" t="n">
        <v>10219.23</v>
      </c>
      <c r="K343" s="23" t="n">
        <f aca="false">J343/I343</f>
        <v>1</v>
      </c>
      <c r="L343" s="23"/>
      <c r="M343" s="21"/>
      <c r="N343" s="19" t="s">
        <v>77</v>
      </c>
      <c r="O343" s="23"/>
    </row>
    <row r="344" customFormat="false" ht="189" hidden="false" customHeight="false" outlineLevel="0" collapsed="false">
      <c r="A344" s="17" t="str">
        <f aca="false">IF(LEFT(F344,15)="Наименование уч",F344,A343)</f>
        <v>Наименование учреждения: краевое государственное автономное учреждение «Редакция газеты «Эхо Турана»</v>
      </c>
      <c r="B344" s="17" t="str">
        <f aca="false">IF(LEFT(F344,15)="Наименование ус",F344,IF(LEFT(F344,15)="Наименование ра",F344,B343))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aca="false">IF(LEFT(F344,1)="П",F344,C343)</f>
        <v>Показатели, характеризующие объем государственной услуги, установленные в государственном задании</v>
      </c>
      <c r="F344" s="25" t="s">
        <v>58</v>
      </c>
      <c r="G344" s="19" t="s">
        <v>59</v>
      </c>
      <c r="H344" s="21" t="s">
        <v>60</v>
      </c>
      <c r="I344" s="28" t="n">
        <v>1594.2</v>
      </c>
      <c r="J344" s="28" t="n">
        <v>1594.2</v>
      </c>
      <c r="K344" s="23" t="n">
        <f aca="false">J344/I344</f>
        <v>1</v>
      </c>
      <c r="L344" s="23"/>
      <c r="M344" s="21"/>
      <c r="N344" s="21" t="s">
        <v>77</v>
      </c>
      <c r="O344" s="23"/>
    </row>
    <row r="345" customFormat="false" ht="189" hidden="false" customHeight="false" outlineLevel="0" collapsed="false">
      <c r="A345" s="17" t="str">
        <f aca="false">IF(LEFT(F345,15)="Наименование уч",F345,A344)</f>
        <v>Наименование учреждения: краевое государственное автономное учреждение «Редакция газеты «Эхо Турана»</v>
      </c>
      <c r="B345" s="17" t="str">
        <f aca="false">IF(LEFT(F345,15)="Наименование ус",F345,IF(LEFT(F345,15)="Наименование ра",F345,B344))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aca="false">IF(LEFT(F345,1)="П",F345,C344)</f>
        <v>Показатели, характеризующие объем государственной услуги, установленные в государственном задании</v>
      </c>
      <c r="F345" s="25" t="s">
        <v>61</v>
      </c>
      <c r="G345" s="19" t="s">
        <v>62</v>
      </c>
      <c r="H345" s="21" t="s">
        <v>63</v>
      </c>
      <c r="I345" s="29" t="n">
        <v>156</v>
      </c>
      <c r="J345" s="29" t="n">
        <v>156</v>
      </c>
      <c r="K345" s="23" t="n">
        <f aca="false">J345/I345</f>
        <v>1</v>
      </c>
      <c r="L345" s="23"/>
      <c r="M345" s="21"/>
      <c r="N345" s="19" t="s">
        <v>31</v>
      </c>
      <c r="O345" s="23"/>
    </row>
    <row r="346" customFormat="false" ht="189" hidden="false" customHeight="false" outlineLevel="0" collapsed="false">
      <c r="A346" s="17" t="str">
        <f aca="false">IF(LEFT(F346,15)="Наименование уч",F346,A345)</f>
        <v>Наименование учреждения: краевое государственное автономное учреждение «Редакция газеты «Эхо Турана»</v>
      </c>
      <c r="B346" s="17" t="str">
        <f aca="false">IF(LEFT(F346,15)="Наименование ус",F346,IF(LEFT(F346,15)="Наименование ра",F346,B345))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aca="false">IF(LEFT(F346,1)="П",F346,C345)</f>
        <v>Показатели, характеризующие объем государственной услуги, установленные в государственном задании</v>
      </c>
      <c r="F346" s="25" t="s">
        <v>64</v>
      </c>
      <c r="G346" s="19" t="s">
        <v>65</v>
      </c>
      <c r="H346" s="21" t="s">
        <v>66</v>
      </c>
      <c r="I346" s="21" t="n">
        <v>182</v>
      </c>
      <c r="J346" s="21" t="n">
        <v>182</v>
      </c>
      <c r="K346" s="23" t="n">
        <f aca="false">J346/I346</f>
        <v>1</v>
      </c>
      <c r="L346" s="23"/>
      <c r="M346" s="21"/>
      <c r="N346" s="19" t="s">
        <v>31</v>
      </c>
      <c r="O346" s="23"/>
    </row>
    <row r="347" customFormat="false" ht="189" hidden="false" customHeight="false" outlineLevel="0" collapsed="false">
      <c r="A347" s="17" t="str">
        <f aca="false">IF(LEFT(F347,15)="Наименование уч",F347,A346)</f>
        <v>Наименование учреждения: краевое государственное автономное учреждение «Редакция газеты «Эхо Турана»</v>
      </c>
      <c r="B347" s="17" t="str">
        <f aca="false">IF(LEFT(F347,15)="Наименование ус",F347,IF(LEFT(F347,15)="Наименование ра",F347,B346))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aca="false">IF(LEFT(F347,1)="П",F347,C346)</f>
        <v>Показатели, характеризующие объем государственной услуги, установленные в государственном задании</v>
      </c>
      <c r="F347" s="32"/>
      <c r="G347" s="32"/>
      <c r="H347" s="32"/>
      <c r="I347" s="32"/>
      <c r="J347" s="32"/>
      <c r="K347" s="32"/>
      <c r="L347" s="32"/>
      <c r="M347" s="32"/>
      <c r="N347" s="32"/>
      <c r="O347" s="32"/>
    </row>
    <row r="348" customFormat="false" ht="189" hidden="false" customHeight="true" outlineLevel="0" collapsed="false">
      <c r="A348" s="17" t="str">
        <f aca="false">IF(LEFT(F348,15)="Наименование уч",F348,A347)</f>
        <v>Наименование учреждения: краевое государственное автономное учреждение «Редакция газеты «Тубинские вести»</v>
      </c>
      <c r="B348" s="17" t="str">
        <f aca="false">IF(LEFT(F348,15)="Наименование ус",F348,IF(LEFT(F348,15)="Наименование ра",F348,B347))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aca="false">IF(LEFT(F348,1)="П",F348,C347)</f>
        <v>Показатели, характеризующие объем государственной услуги, установленные в государственном задании</v>
      </c>
      <c r="F348" s="19" t="s">
        <v>223</v>
      </c>
      <c r="G348" s="19"/>
      <c r="H348" s="19"/>
      <c r="I348" s="19"/>
      <c r="J348" s="19"/>
      <c r="K348" s="19"/>
      <c r="L348" s="19"/>
      <c r="M348" s="19"/>
      <c r="N348" s="19"/>
      <c r="O348" s="19"/>
    </row>
    <row r="349" customFormat="false" ht="189.75" hidden="false" customHeight="true" outlineLevel="0" collapsed="false">
      <c r="A349" s="17" t="str">
        <f aca="false">IF(LEFT(F349,15)="Наименование уч",F349,A348)</f>
        <v>Наименование учреждения: краевое государственное автономное учреждение «Редакция газеты «Тубинские вести»</v>
      </c>
      <c r="B349" s="17" t="str">
        <f aca="false">IF(LEFT(F349,15)="Наименование ус",F349,IF(LEFT(F349,15)="Наименование ра",F349,B348))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aca="false">IF(LEFT(F349,1)="П",F349,C348)</f>
        <v>Показатели, характеризующие объем государственной услуги, установленные в государственном задании</v>
      </c>
      <c r="F349" s="19" t="s">
        <v>16</v>
      </c>
      <c r="G349" s="19"/>
      <c r="H349" s="19"/>
      <c r="I349" s="19"/>
      <c r="J349" s="19"/>
      <c r="K349" s="19"/>
      <c r="L349" s="19"/>
      <c r="M349" s="19"/>
      <c r="N349" s="19"/>
      <c r="O349" s="19"/>
    </row>
    <row r="350" customFormat="false" ht="189" hidden="false" customHeight="true" outlineLevel="0" collapsed="false">
      <c r="A350" s="17" t="str">
        <f aca="false">IF(LEFT(F350,15)="Наименование уч",F350,A349)</f>
        <v>Наименование учреждения: краевое государственное автономное учреждение «Редакция газеты «Тубинские вести»</v>
      </c>
      <c r="B350" s="17" t="str">
        <f aca="false">IF(LEFT(F350,15)="Наименование ус",F350,IF(LEFT(F350,15)="Наименование ра",F350,B349))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aca="false">IF(LEFT(F350,1)="П",F350,C349)</f>
        <v>Показатели, характеризующие качество государственной услуги, установленные в государственном задании</v>
      </c>
      <c r="F350" s="19" t="s">
        <v>17</v>
      </c>
      <c r="G350" s="19"/>
      <c r="H350" s="19"/>
      <c r="I350" s="19"/>
      <c r="J350" s="19"/>
      <c r="K350" s="19" t="s">
        <v>18</v>
      </c>
      <c r="L350" s="19" t="s">
        <v>19</v>
      </c>
      <c r="M350" s="19" t="s">
        <v>20</v>
      </c>
      <c r="N350" s="19"/>
      <c r="O350" s="19"/>
    </row>
    <row r="351" customFormat="false" ht="189" hidden="false" customHeight="false" outlineLevel="0" collapsed="false">
      <c r="A351" s="17" t="str">
        <f aca="false">IF(LEFT(F351,15)="Наименование уч",F351,A350)</f>
        <v>Наименование учреждения: краевое государственное автономное учреждение «Редакция газеты «Тубинские вести»</v>
      </c>
      <c r="B351" s="17" t="str">
        <f aca="false">IF(LEFT(F351,15)="Наименование ус",F351,IF(LEFT(F351,15)="Наименование ра",F351,B350))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aca="false">IF(LEFT(F351,1)="П",F351,C350)</f>
        <v>Показатели, характеризующие качество государственной услуги, установленные в государственном задании</v>
      </c>
      <c r="F351" s="21" t="s">
        <v>21</v>
      </c>
      <c r="G351" s="19" t="s">
        <v>22</v>
      </c>
      <c r="H351" s="21" t="s">
        <v>23</v>
      </c>
      <c r="I351" s="21" t="s">
        <v>24</v>
      </c>
      <c r="J351" s="21" t="n">
        <v>71</v>
      </c>
      <c r="K351" s="23" t="n">
        <f aca="false">J351/20</f>
        <v>3.55</v>
      </c>
      <c r="L351" s="23" t="n">
        <f aca="false">(K351+K352+K353+K354+K355+K356)/6</f>
        <v>1.91127450980392</v>
      </c>
      <c r="M351" s="19" t="s">
        <v>25</v>
      </c>
      <c r="N351" s="19" t="s">
        <v>26</v>
      </c>
      <c r="O351" s="23" t="n">
        <f aca="false">(L351+L359)/2</f>
        <v>1.45563725490196</v>
      </c>
    </row>
    <row r="352" customFormat="false" ht="189" hidden="false" customHeight="false" outlineLevel="0" collapsed="false">
      <c r="A352" s="17" t="str">
        <f aca="false">IF(LEFT(F352,15)="Наименование уч",F352,A351)</f>
        <v>Наименование учреждения: краевое государственное автономное учреждение «Редакция газеты «Тубинские вести»</v>
      </c>
      <c r="B352" s="17" t="str">
        <f aca="false">IF(LEFT(F352,15)="Наименование ус",F352,IF(LEFT(F352,15)="Наименование ра",F352,B351))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aca="false">IF(LEFT(F352,1)="П",F352,C351)</f>
        <v>Показатели, характеризующие качество государственной услуги, установленные в государственном задании</v>
      </c>
      <c r="F352" s="21" t="s">
        <v>27</v>
      </c>
      <c r="G352" s="19" t="s">
        <v>224</v>
      </c>
      <c r="H352" s="21" t="s">
        <v>29</v>
      </c>
      <c r="I352" s="21" t="n">
        <v>7350</v>
      </c>
      <c r="J352" s="24" t="n">
        <v>7350</v>
      </c>
      <c r="K352" s="23" t="n">
        <f aca="false">J352/7350</f>
        <v>1</v>
      </c>
      <c r="L352" s="23"/>
      <c r="M352" s="21"/>
      <c r="N352" s="19" t="s">
        <v>31</v>
      </c>
      <c r="O352" s="23"/>
    </row>
    <row r="353" customFormat="false" ht="189" hidden="false" customHeight="false" outlineLevel="0" collapsed="false">
      <c r="A353" s="17" t="str">
        <f aca="false">IF(LEFT(F353,15)="Наименование уч",F353,A352)</f>
        <v>Наименование учреждения: краевое государственное автономное учреждение «Редакция газеты «Тубинские вести»</v>
      </c>
      <c r="B353" s="17" t="str">
        <f aca="false">IF(LEFT(F353,15)="Наименование ус",F353,IF(LEFT(F353,15)="Наименование ра",F353,B352))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aca="false">IF(LEFT(F353,1)="П",F353,C352)</f>
        <v>Показатели, характеризующие качество государственной услуги, установленные в государственном задании</v>
      </c>
      <c r="F353" s="21" t="s">
        <v>32</v>
      </c>
      <c r="G353" s="19" t="s">
        <v>225</v>
      </c>
      <c r="H353" s="19" t="s">
        <v>34</v>
      </c>
      <c r="I353" s="21" t="s">
        <v>35</v>
      </c>
      <c r="J353" s="21" t="n">
        <v>1</v>
      </c>
      <c r="K353" s="23" t="n">
        <f aca="false">J353/1</f>
        <v>1</v>
      </c>
      <c r="L353" s="23"/>
      <c r="M353" s="21"/>
      <c r="N353" s="19" t="s">
        <v>31</v>
      </c>
      <c r="O353" s="23"/>
    </row>
    <row r="354" customFormat="false" ht="189" hidden="false" customHeight="false" outlineLevel="0" collapsed="false">
      <c r="A354" s="17" t="str">
        <f aca="false">IF(LEFT(F354,15)="Наименование уч",F354,A353)</f>
        <v>Наименование учреждения: краевое государственное автономное учреждение «Редакция газеты «Тубинские вести»</v>
      </c>
      <c r="B354" s="17" t="str">
        <f aca="false">IF(LEFT(F354,15)="Наименование ус",F354,IF(LEFT(F354,15)="Наименование ра",F354,B353))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aca="false">IF(LEFT(F354,1)="П",F354,C353)</f>
        <v>Показатели, характеризующие качество государственной услуги, установленные в государственном задании</v>
      </c>
      <c r="F354" s="21" t="s">
        <v>36</v>
      </c>
      <c r="G354" s="19" t="s">
        <v>226</v>
      </c>
      <c r="H354" s="19" t="s">
        <v>38</v>
      </c>
      <c r="I354" s="21" t="s">
        <v>35</v>
      </c>
      <c r="J354" s="21" t="n">
        <v>1</v>
      </c>
      <c r="K354" s="23" t="n">
        <f aca="false">J354/1</f>
        <v>1</v>
      </c>
      <c r="L354" s="23"/>
      <c r="M354" s="21"/>
      <c r="N354" s="19" t="s">
        <v>31</v>
      </c>
      <c r="O354" s="23"/>
    </row>
    <row r="355" customFormat="false" ht="189" hidden="false" customHeight="false" outlineLevel="0" collapsed="false">
      <c r="A355" s="17" t="str">
        <f aca="false">IF(LEFT(F355,15)="Наименование уч",F355,A354)</f>
        <v>Наименование учреждения: краевое государственное автономное учреждение «Редакция газеты «Тубинские вести»</v>
      </c>
      <c r="B355" s="17" t="str">
        <f aca="false">IF(LEFT(F355,15)="Наименование ус",F355,IF(LEFT(F355,15)="Наименование ра",F355,B354))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aca="false">IF(LEFT(F355,1)="П",F355,C354)</f>
        <v>Показатели, характеризующие качество государственной услуги, установленные в государственном задании</v>
      </c>
      <c r="F355" s="21" t="s">
        <v>39</v>
      </c>
      <c r="G355" s="19" t="s">
        <v>227</v>
      </c>
      <c r="H355" s="19" t="s">
        <v>41</v>
      </c>
      <c r="I355" s="21" t="s">
        <v>228</v>
      </c>
      <c r="J355" s="21" t="n">
        <v>156</v>
      </c>
      <c r="K355" s="23" t="n">
        <f aca="false">J355/170</f>
        <v>0.917647058823529</v>
      </c>
      <c r="L355" s="23"/>
      <c r="M355" s="21"/>
      <c r="N355" s="19" t="s">
        <v>31</v>
      </c>
      <c r="O355" s="23"/>
    </row>
    <row r="356" customFormat="false" ht="189" hidden="false" customHeight="false" outlineLevel="0" collapsed="false">
      <c r="A356" s="17" t="str">
        <f aca="false">IF(LEFT(F356,15)="Наименование уч",F356,A355)</f>
        <v>Наименование учреждения: краевое государственное автономное учреждение «Редакция газеты «Тубинские вести»</v>
      </c>
      <c r="B356" s="17" t="str">
        <f aca="false">IF(LEFT(F356,15)="Наименование ус",F356,IF(LEFT(F356,15)="Наименование ра",F356,B355))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aca="false">IF(LEFT(F356,1)="П",F356,C355)</f>
        <v>Показатели, характеризующие качество государственной услуги, установленные в государственном задании</v>
      </c>
      <c r="F356" s="21" t="s">
        <v>43</v>
      </c>
      <c r="G356" s="19" t="s">
        <v>44</v>
      </c>
      <c r="H356" s="21" t="s">
        <v>45</v>
      </c>
      <c r="I356" s="21" t="s">
        <v>35</v>
      </c>
      <c r="J356" s="21" t="n">
        <v>4</v>
      </c>
      <c r="K356" s="23" t="n">
        <f aca="false">J356/1</f>
        <v>4</v>
      </c>
      <c r="L356" s="23"/>
      <c r="M356" s="19" t="s">
        <v>46</v>
      </c>
      <c r="N356" s="19" t="s">
        <v>26</v>
      </c>
      <c r="O356" s="23"/>
    </row>
    <row r="357" customFormat="false" ht="189" hidden="false" customHeight="true" outlineLevel="0" collapsed="false">
      <c r="A357" s="17" t="str">
        <f aca="false">IF(LEFT(F357,15)="Наименование уч",F357,A356)</f>
        <v>Наименование учреждения: краевое государственное автономное учреждение «Редакция газеты «Тубинские вести»</v>
      </c>
      <c r="B357" s="17" t="str">
        <f aca="false">IF(LEFT(F357,15)="Наименование ус",F357,IF(LEFT(F357,15)="Наименование ра",F357,B356))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aca="false">IF(LEFT(F357,1)="П",F357,C356)</f>
        <v>Показатели, характеризующие объем государственной услуги, установленные в государственном задании</v>
      </c>
      <c r="F357" s="19" t="s">
        <v>47</v>
      </c>
      <c r="G357" s="19"/>
      <c r="H357" s="19"/>
      <c r="I357" s="19"/>
      <c r="J357" s="19"/>
      <c r="K357" s="21" t="s">
        <v>48</v>
      </c>
      <c r="L357" s="21" t="s">
        <v>49</v>
      </c>
      <c r="M357" s="21" t="s">
        <v>20</v>
      </c>
      <c r="N357" s="21"/>
      <c r="O357" s="23"/>
    </row>
    <row r="358" customFormat="false" ht="189" hidden="false" customHeight="false" outlineLevel="0" collapsed="false">
      <c r="A358" s="17" t="str">
        <f aca="false">IF(LEFT(F358,15)="Наименование уч",F358,A357)</f>
        <v>Наименование учреждения: краевое государственное автономное учреждение «Редакция газеты «Тубинские вести»</v>
      </c>
      <c r="B358" s="17" t="str">
        <f aca="false">IF(LEFT(F358,15)="Наименование ус",F358,IF(LEFT(F358,15)="Наименование ра",F358,B357))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aca="false">IF(LEFT(F358,1)="П",F358,C357)</f>
        <v>Показатели, характеризующие объем государственной услуги, установленные в государственном задании</v>
      </c>
      <c r="F358" s="25" t="s">
        <v>21</v>
      </c>
      <c r="G358" s="19" t="s">
        <v>229</v>
      </c>
      <c r="H358" s="21"/>
      <c r="I358" s="21"/>
      <c r="J358" s="21"/>
      <c r="K358" s="21"/>
      <c r="L358" s="21"/>
      <c r="M358" s="21"/>
      <c r="N358" s="21"/>
      <c r="O358" s="23"/>
    </row>
    <row r="359" customFormat="false" ht="189" hidden="false" customHeight="false" outlineLevel="0" collapsed="false">
      <c r="A359" s="17" t="str">
        <f aca="false">IF(LEFT(F359,15)="Наименование уч",F359,A358)</f>
        <v>Наименование учреждения: краевое государственное автономное учреждение «Редакция газеты «Тубинские вести»</v>
      </c>
      <c r="B359" s="17" t="str">
        <f aca="false">IF(LEFT(F359,15)="Наименование ус",F359,IF(LEFT(F359,15)="Наименование ра",F359,B358))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aca="false">IF(LEFT(F359,1)="П",F359,C358)</f>
        <v>Показатели, характеризующие объем государственной услуги, установленные в государственном задании</v>
      </c>
      <c r="F359" s="25" t="s">
        <v>51</v>
      </c>
      <c r="G359" s="19" t="s">
        <v>52</v>
      </c>
      <c r="H359" s="21" t="s">
        <v>53</v>
      </c>
      <c r="I359" s="26" t="n">
        <v>182</v>
      </c>
      <c r="J359" s="26" t="n">
        <v>182</v>
      </c>
      <c r="K359" s="23" t="n">
        <f aca="false">J359/I359</f>
        <v>1</v>
      </c>
      <c r="L359" s="23" t="n">
        <f aca="false">(K359+K360+K361+K362+K363)/5</f>
        <v>1</v>
      </c>
      <c r="M359" s="21"/>
      <c r="N359" s="19" t="s">
        <v>31</v>
      </c>
      <c r="O359" s="23"/>
    </row>
    <row r="360" customFormat="false" ht="189" hidden="false" customHeight="false" outlineLevel="0" collapsed="false">
      <c r="A360" s="17" t="str">
        <f aca="false">IF(LEFT(F360,15)="Наименование уч",F360,A359)</f>
        <v>Наименование учреждения: краевое государственное автономное учреждение «Редакция газеты «Тубинские вести»</v>
      </c>
      <c r="B360" s="17" t="str">
        <f aca="false">IF(LEFT(F360,15)="Наименование ус",F360,IF(LEFT(F360,15)="Наименование ра",F360,B359))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aca="false">IF(LEFT(F360,1)="П",F360,C359)</f>
        <v>Показатели, характеризующие объем государственной услуги, установленные в государственном задании</v>
      </c>
      <c r="F360" s="25" t="s">
        <v>54</v>
      </c>
      <c r="G360" s="19" t="s">
        <v>55</v>
      </c>
      <c r="H360" s="21" t="s">
        <v>56</v>
      </c>
      <c r="I360" s="27" t="n">
        <v>10939.56</v>
      </c>
      <c r="J360" s="27" t="n">
        <v>10939.56</v>
      </c>
      <c r="K360" s="23" t="n">
        <f aca="false">J360/I360</f>
        <v>1</v>
      </c>
      <c r="L360" s="23"/>
      <c r="M360" s="21"/>
      <c r="N360" s="19" t="s">
        <v>77</v>
      </c>
      <c r="O360" s="23"/>
    </row>
    <row r="361" customFormat="false" ht="189" hidden="false" customHeight="false" outlineLevel="0" collapsed="false">
      <c r="A361" s="17" t="str">
        <f aca="false">IF(LEFT(F361,15)="Наименование уч",F361,A360)</f>
        <v>Наименование учреждения: краевое государственное автономное учреждение «Редакция газеты «Тубинские вести»</v>
      </c>
      <c r="B361" s="17" t="str">
        <f aca="false">IF(LEFT(F361,15)="Наименование ус",F361,IF(LEFT(F361,15)="Наименование ра",F361,B360))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aca="false">IF(LEFT(F361,1)="П",F361,C360)</f>
        <v>Показатели, характеризующие объем государственной услуги, установленные в государственном задании</v>
      </c>
      <c r="F361" s="25" t="s">
        <v>58</v>
      </c>
      <c r="G361" s="19" t="s">
        <v>59</v>
      </c>
      <c r="H361" s="21" t="s">
        <v>60</v>
      </c>
      <c r="I361" s="28" t="n">
        <v>1991</v>
      </c>
      <c r="J361" s="28" t="n">
        <v>1991</v>
      </c>
      <c r="K361" s="23" t="n">
        <f aca="false">J361/I361</f>
        <v>1</v>
      </c>
      <c r="L361" s="23"/>
      <c r="M361" s="21"/>
      <c r="N361" s="21" t="s">
        <v>77</v>
      </c>
      <c r="O361" s="23"/>
    </row>
    <row r="362" customFormat="false" ht="189" hidden="false" customHeight="false" outlineLevel="0" collapsed="false">
      <c r="A362" s="17" t="str">
        <f aca="false">IF(LEFT(F362,15)="Наименование уч",F362,A361)</f>
        <v>Наименование учреждения: краевое государственное автономное учреждение «Редакция газеты «Тубинские вести»</v>
      </c>
      <c r="B362" s="17" t="str">
        <f aca="false">IF(LEFT(F362,15)="Наименование ус",F362,IF(LEFT(F362,15)="Наименование ра",F362,B361))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aca="false">IF(LEFT(F362,1)="П",F362,C361)</f>
        <v>Показатели, характеризующие объем государственной услуги, установленные в государственном задании</v>
      </c>
      <c r="F362" s="25" t="s">
        <v>61</v>
      </c>
      <c r="G362" s="19" t="s">
        <v>62</v>
      </c>
      <c r="H362" s="21" t="s">
        <v>63</v>
      </c>
      <c r="I362" s="29" t="n">
        <v>260</v>
      </c>
      <c r="J362" s="29" t="n">
        <v>260</v>
      </c>
      <c r="K362" s="23" t="n">
        <f aca="false">J362/I362</f>
        <v>1</v>
      </c>
      <c r="L362" s="23"/>
      <c r="M362" s="21"/>
      <c r="N362" s="19" t="s">
        <v>31</v>
      </c>
      <c r="O362" s="23"/>
    </row>
    <row r="363" customFormat="false" ht="189" hidden="false" customHeight="false" outlineLevel="0" collapsed="false">
      <c r="A363" s="17" t="str">
        <f aca="false">IF(LEFT(F363,15)="Наименование уч",F363,A362)</f>
        <v>Наименование учреждения: краевое государственное автономное учреждение «Редакция газеты «Тубинские вести»</v>
      </c>
      <c r="B363" s="17" t="str">
        <f aca="false">IF(LEFT(F363,15)="Наименование ус",F363,IF(LEFT(F363,15)="Наименование ра",F363,B362))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aca="false">IF(LEFT(F363,1)="П",F363,C362)</f>
        <v>Показатели, характеризующие объем государственной услуги, установленные в государственном задании</v>
      </c>
      <c r="F363" s="25" t="s">
        <v>64</v>
      </c>
      <c r="G363" s="19" t="s">
        <v>65</v>
      </c>
      <c r="H363" s="21" t="s">
        <v>66</v>
      </c>
      <c r="I363" s="21" t="n">
        <v>382.2</v>
      </c>
      <c r="J363" s="21" t="n">
        <v>382.2</v>
      </c>
      <c r="K363" s="23" t="n">
        <f aca="false">J363/I363</f>
        <v>1</v>
      </c>
      <c r="L363" s="23"/>
      <c r="M363" s="21"/>
      <c r="N363" s="19" t="s">
        <v>31</v>
      </c>
      <c r="O363" s="23"/>
    </row>
    <row r="364" customFormat="false" ht="189" hidden="false" customHeight="false" outlineLevel="0" collapsed="false">
      <c r="A364" s="17" t="str">
        <f aca="false">IF(LEFT(F364,15)="Наименование уч",F364,A363)</f>
        <v>Наименование учреждения: краевое государственное автономное учреждение «Редакция газеты «Тубинские вести»</v>
      </c>
      <c r="B364" s="17" t="str">
        <f aca="false">IF(LEFT(F364,15)="Наименование ус",F364,IF(LEFT(F364,15)="Наименование ра",F364,B363))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aca="false">IF(LEFT(F364,1)="П",F364,C363)</f>
        <v>Показатели, характеризующие объем государственной услуги, установленные в государственном задании</v>
      </c>
      <c r="F364" s="32"/>
      <c r="G364" s="32"/>
      <c r="H364" s="32"/>
      <c r="I364" s="32"/>
      <c r="J364" s="32"/>
      <c r="K364" s="32"/>
      <c r="L364" s="32"/>
      <c r="M364" s="32"/>
      <c r="N364" s="32"/>
      <c r="O364" s="32"/>
    </row>
    <row r="365" customFormat="false" ht="189" hidden="false" customHeight="true" outlineLevel="0" collapsed="false">
      <c r="A365" s="17" t="str">
        <f aca="false">IF(LEFT(F365,15)="Наименование уч",F365,A364)</f>
        <v>Наименование учреждения: краевое государственное автономное учреждение «Редакция газеты «Заря Енисея»</v>
      </c>
      <c r="B365" s="17" t="str">
        <f aca="false">IF(LEFT(F365,15)="Наименование ус",F365,IF(LEFT(F365,15)="Наименование ра",F365,B364))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aca="false">IF(LEFT(F365,1)="П",F365,C364)</f>
        <v>Показатели, характеризующие объем государственной услуги, установленные в государственном задании</v>
      </c>
      <c r="F365" s="19" t="s">
        <v>230</v>
      </c>
      <c r="G365" s="19"/>
      <c r="H365" s="19"/>
      <c r="I365" s="19"/>
      <c r="J365" s="19"/>
      <c r="K365" s="19"/>
      <c r="L365" s="19"/>
      <c r="M365" s="19"/>
      <c r="N365" s="19"/>
      <c r="O365" s="19"/>
    </row>
    <row r="366" customFormat="false" ht="189.75" hidden="false" customHeight="true" outlineLevel="0" collapsed="false">
      <c r="A366" s="17" t="str">
        <f aca="false">IF(LEFT(F366,15)="Наименование уч",F366,A365)</f>
        <v>Наименование учреждения: краевое государственное автономное учреждение «Редакция газеты «Заря Енисея»</v>
      </c>
      <c r="B366" s="17" t="str">
        <f aca="false">IF(LEFT(F366,15)="Наименование ус",F366,IF(LEFT(F366,15)="Наименование ра",F366,B365))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aca="false">IF(LEFT(F366,1)="П",F366,C365)</f>
        <v>Показатели, характеризующие объем государственной услуги, установленные в государственном задании</v>
      </c>
      <c r="F366" s="19" t="s">
        <v>16</v>
      </c>
      <c r="G366" s="19"/>
      <c r="H366" s="19"/>
      <c r="I366" s="19"/>
      <c r="J366" s="19"/>
      <c r="K366" s="19"/>
      <c r="L366" s="19"/>
      <c r="M366" s="19"/>
      <c r="N366" s="19"/>
      <c r="O366" s="19"/>
    </row>
    <row r="367" customFormat="false" ht="189" hidden="false" customHeight="true" outlineLevel="0" collapsed="false">
      <c r="A367" s="17" t="str">
        <f aca="false">IF(LEFT(F367,15)="Наименование уч",F367,A366)</f>
        <v>Наименование учреждения: краевое государственное автономное учреждение «Редакция газеты «Заря Енисея»</v>
      </c>
      <c r="B367" s="17" t="str">
        <f aca="false">IF(LEFT(F367,15)="Наименование ус",F367,IF(LEFT(F367,15)="Наименование ра",F367,B366))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aca="false">IF(LEFT(F367,1)="П",F367,C366)</f>
        <v>Показатели, характеризующие качество государственной услуги, установленные в государственном задании</v>
      </c>
      <c r="F367" s="19" t="s">
        <v>17</v>
      </c>
      <c r="G367" s="19"/>
      <c r="H367" s="19"/>
      <c r="I367" s="19"/>
      <c r="J367" s="19"/>
      <c r="K367" s="19" t="s">
        <v>18</v>
      </c>
      <c r="L367" s="19" t="s">
        <v>19</v>
      </c>
      <c r="M367" s="19" t="s">
        <v>20</v>
      </c>
      <c r="N367" s="19"/>
      <c r="O367" s="19"/>
    </row>
    <row r="368" customFormat="false" ht="189" hidden="false" customHeight="false" outlineLevel="0" collapsed="false">
      <c r="A368" s="17" t="str">
        <f aca="false">IF(LEFT(F368,15)="Наименование уч",F368,A367)</f>
        <v>Наименование учреждения: краевое государственное автономное учреждение «Редакция газеты «Заря Енисея»</v>
      </c>
      <c r="B368" s="17" t="str">
        <f aca="false">IF(LEFT(F368,15)="Наименование ус",F368,IF(LEFT(F368,15)="Наименование ра",F368,B367))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aca="false">IF(LEFT(F368,1)="П",F368,C367)</f>
        <v>Показатели, характеризующие качество государственной услуги, установленные в государственном задании</v>
      </c>
      <c r="F368" s="21" t="s">
        <v>21</v>
      </c>
      <c r="G368" s="19" t="s">
        <v>22</v>
      </c>
      <c r="H368" s="21" t="s">
        <v>23</v>
      </c>
      <c r="I368" s="21" t="s">
        <v>24</v>
      </c>
      <c r="J368" s="21" t="n">
        <v>100</v>
      </c>
      <c r="K368" s="23" t="n">
        <f aca="false">J368/20</f>
        <v>5</v>
      </c>
      <c r="L368" s="23" t="n">
        <f aca="false">(K368+K369+K370+K371+K372+K373)/6</f>
        <v>2.16666666666667</v>
      </c>
      <c r="M368" s="19" t="s">
        <v>25</v>
      </c>
      <c r="N368" s="19" t="s">
        <v>26</v>
      </c>
      <c r="O368" s="23" t="n">
        <f aca="false">(L368+L376)/2</f>
        <v>1.58333333333333</v>
      </c>
    </row>
    <row r="369" customFormat="false" ht="189" hidden="false" customHeight="false" outlineLevel="0" collapsed="false">
      <c r="A369" s="17" t="str">
        <f aca="false">IF(LEFT(F369,15)="Наименование уч",F369,A368)</f>
        <v>Наименование учреждения: краевое государственное автономное учреждение «Редакция газеты «Заря Енисея»</v>
      </c>
      <c r="B369" s="17" t="str">
        <f aca="false">IF(LEFT(F369,15)="Наименование ус",F369,IF(LEFT(F369,15)="Наименование ра",F369,B368))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aca="false">IF(LEFT(F369,1)="П",F369,C368)</f>
        <v>Показатели, характеризующие качество государственной услуги, установленные в государственном задании</v>
      </c>
      <c r="F369" s="21" t="s">
        <v>27</v>
      </c>
      <c r="G369" s="19" t="s">
        <v>231</v>
      </c>
      <c r="H369" s="21" t="s">
        <v>29</v>
      </c>
      <c r="I369" s="21" t="s">
        <v>232</v>
      </c>
      <c r="J369" s="24" t="n">
        <v>4200</v>
      </c>
      <c r="K369" s="23" t="n">
        <f aca="false">J369/4200</f>
        <v>1</v>
      </c>
      <c r="L369" s="23"/>
      <c r="M369" s="21"/>
      <c r="N369" s="19" t="s">
        <v>31</v>
      </c>
      <c r="O369" s="23"/>
    </row>
    <row r="370" customFormat="false" ht="189" hidden="false" customHeight="false" outlineLevel="0" collapsed="false">
      <c r="A370" s="17" t="str">
        <f aca="false">IF(LEFT(F370,15)="Наименование уч",F370,A369)</f>
        <v>Наименование учреждения: краевое государственное автономное учреждение «Редакция газеты «Заря Енисея»</v>
      </c>
      <c r="B370" s="17" t="str">
        <f aca="false">IF(LEFT(F370,15)="Наименование ус",F370,IF(LEFT(F370,15)="Наименование ра",F370,B369))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aca="false">IF(LEFT(F370,1)="П",F370,C369)</f>
        <v>Показатели, характеризующие качество государственной услуги, установленные в государственном задании</v>
      </c>
      <c r="F370" s="21" t="s">
        <v>32</v>
      </c>
      <c r="G370" s="19" t="s">
        <v>233</v>
      </c>
      <c r="H370" s="19" t="s">
        <v>34</v>
      </c>
      <c r="I370" s="21" t="s">
        <v>35</v>
      </c>
      <c r="J370" s="21" t="n">
        <v>1</v>
      </c>
      <c r="K370" s="23" t="n">
        <f aca="false">J370/1</f>
        <v>1</v>
      </c>
      <c r="L370" s="23"/>
      <c r="M370" s="21"/>
      <c r="N370" s="19" t="s">
        <v>31</v>
      </c>
      <c r="O370" s="23"/>
    </row>
    <row r="371" customFormat="false" ht="189" hidden="false" customHeight="false" outlineLevel="0" collapsed="false">
      <c r="A371" s="17" t="str">
        <f aca="false">IF(LEFT(F371,15)="Наименование уч",F371,A370)</f>
        <v>Наименование учреждения: краевое государственное автономное учреждение «Редакция газеты «Заря Енисея»</v>
      </c>
      <c r="B371" s="17" t="str">
        <f aca="false">IF(LEFT(F371,15)="Наименование ус",F371,IF(LEFT(F371,15)="Наименование ра",F371,B370))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aca="false">IF(LEFT(F371,1)="П",F371,C370)</f>
        <v>Показатели, характеризующие качество государственной услуги, установленные в государственном задании</v>
      </c>
      <c r="F371" s="21" t="s">
        <v>36</v>
      </c>
      <c r="G371" s="19" t="s">
        <v>234</v>
      </c>
      <c r="H371" s="19" t="s">
        <v>38</v>
      </c>
      <c r="I371" s="21" t="s">
        <v>35</v>
      </c>
      <c r="J371" s="21" t="n">
        <v>1</v>
      </c>
      <c r="K371" s="23" t="n">
        <f aca="false">J371/1</f>
        <v>1</v>
      </c>
      <c r="L371" s="23"/>
      <c r="M371" s="21"/>
      <c r="N371" s="19" t="s">
        <v>31</v>
      </c>
      <c r="O371" s="23"/>
    </row>
    <row r="372" customFormat="false" ht="189" hidden="false" customHeight="false" outlineLevel="0" collapsed="false">
      <c r="A372" s="17" t="str">
        <f aca="false">IF(LEFT(F372,15)="Наименование уч",F372,A371)</f>
        <v>Наименование учреждения: краевое государственное автономное учреждение «Редакция газеты «Заря Енисея»</v>
      </c>
      <c r="B372" s="17" t="str">
        <f aca="false">IF(LEFT(F372,15)="Наименование ус",F372,IF(LEFT(F372,15)="Наименование ра",F372,B371))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aca="false">IF(LEFT(F372,1)="П",F372,C371)</f>
        <v>Показатели, характеризующие качество государственной услуги, установленные в государственном задании</v>
      </c>
      <c r="F372" s="21" t="s">
        <v>39</v>
      </c>
      <c r="G372" s="19" t="s">
        <v>235</v>
      </c>
      <c r="H372" s="19" t="s">
        <v>41</v>
      </c>
      <c r="I372" s="21" t="s">
        <v>236</v>
      </c>
      <c r="J372" s="21" t="n">
        <v>64</v>
      </c>
      <c r="K372" s="23" t="n">
        <f aca="false">J372/64</f>
        <v>1</v>
      </c>
      <c r="L372" s="23"/>
      <c r="M372" s="21"/>
      <c r="N372" s="19" t="s">
        <v>31</v>
      </c>
      <c r="O372" s="23"/>
    </row>
    <row r="373" customFormat="false" ht="189" hidden="false" customHeight="false" outlineLevel="0" collapsed="false">
      <c r="A373" s="17" t="str">
        <f aca="false">IF(LEFT(F373,15)="Наименование уч",F373,A372)</f>
        <v>Наименование учреждения: краевое государственное автономное учреждение «Редакция газеты «Заря Енисея»</v>
      </c>
      <c r="B373" s="17" t="str">
        <f aca="false">IF(LEFT(F373,15)="Наименование ус",F373,IF(LEFT(F373,15)="Наименование ра",F373,B372))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aca="false">IF(LEFT(F373,1)="П",F373,C372)</f>
        <v>Показатели, характеризующие качество государственной услуги, установленные в государственном задании</v>
      </c>
      <c r="F373" s="21" t="s">
        <v>43</v>
      </c>
      <c r="G373" s="19" t="s">
        <v>44</v>
      </c>
      <c r="H373" s="21" t="s">
        <v>45</v>
      </c>
      <c r="I373" s="21" t="s">
        <v>35</v>
      </c>
      <c r="J373" s="21" t="n">
        <v>4</v>
      </c>
      <c r="K373" s="23" t="n">
        <f aca="false">J373/1</f>
        <v>4</v>
      </c>
      <c r="L373" s="23"/>
      <c r="M373" s="19" t="s">
        <v>46</v>
      </c>
      <c r="N373" s="19" t="s">
        <v>26</v>
      </c>
      <c r="O373" s="23"/>
    </row>
    <row r="374" customFormat="false" ht="189" hidden="false" customHeight="true" outlineLevel="0" collapsed="false">
      <c r="A374" s="17" t="str">
        <f aca="false">IF(LEFT(F374,15)="Наименование уч",F374,A373)</f>
        <v>Наименование учреждения: краевое государственное автономное учреждение «Редакция газеты «Заря Енисея»</v>
      </c>
      <c r="B374" s="17" t="str">
        <f aca="false">IF(LEFT(F374,15)="Наименование ус",F374,IF(LEFT(F374,15)="Наименование ра",F374,B373))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aca="false">IF(LEFT(F374,1)="П",F374,C373)</f>
        <v>Показатели, характеризующие объем государственной услуги, установленные в государственном задании</v>
      </c>
      <c r="F374" s="19" t="s">
        <v>47</v>
      </c>
      <c r="G374" s="19"/>
      <c r="H374" s="19"/>
      <c r="I374" s="19"/>
      <c r="J374" s="19"/>
      <c r="K374" s="21" t="s">
        <v>48</v>
      </c>
      <c r="L374" s="21" t="s">
        <v>49</v>
      </c>
      <c r="M374" s="21" t="s">
        <v>20</v>
      </c>
      <c r="N374" s="21"/>
      <c r="O374" s="23"/>
    </row>
    <row r="375" customFormat="false" ht="189" hidden="false" customHeight="false" outlineLevel="0" collapsed="false">
      <c r="A375" s="17" t="str">
        <f aca="false">IF(LEFT(F375,15)="Наименование уч",F375,A374)</f>
        <v>Наименование учреждения: краевое государственное автономное учреждение «Редакция газеты «Заря Енисея»</v>
      </c>
      <c r="B375" s="17" t="str">
        <f aca="false">IF(LEFT(F375,15)="Наименование ус",F375,IF(LEFT(F375,15)="Наименование ра",F375,B374))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aca="false">IF(LEFT(F375,1)="П",F375,C374)</f>
        <v>Показатели, характеризующие объем государственной услуги, установленные в государственном задании</v>
      </c>
      <c r="F375" s="25" t="s">
        <v>21</v>
      </c>
      <c r="G375" s="19" t="s">
        <v>237</v>
      </c>
      <c r="H375" s="21"/>
      <c r="I375" s="21"/>
      <c r="J375" s="21"/>
      <c r="K375" s="21"/>
      <c r="L375" s="21"/>
      <c r="M375" s="21"/>
      <c r="N375" s="21"/>
      <c r="O375" s="23"/>
    </row>
    <row r="376" customFormat="false" ht="189" hidden="false" customHeight="false" outlineLevel="0" collapsed="false">
      <c r="A376" s="17" t="str">
        <f aca="false">IF(LEFT(F376,15)="Наименование уч",F376,A375)</f>
        <v>Наименование учреждения: краевое государственное автономное учреждение «Редакция газеты «Заря Енисея»</v>
      </c>
      <c r="B376" s="17" t="str">
        <f aca="false">IF(LEFT(F376,15)="Наименование ус",F376,IF(LEFT(F376,15)="Наименование ра",F376,B375))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aca="false">IF(LEFT(F376,1)="П",F376,C375)</f>
        <v>Показатели, характеризующие объем государственной услуги, установленные в государственном задании</v>
      </c>
      <c r="F376" s="25" t="s">
        <v>51</v>
      </c>
      <c r="G376" s="19" t="s">
        <v>52</v>
      </c>
      <c r="H376" s="21" t="s">
        <v>53</v>
      </c>
      <c r="I376" s="26" t="n">
        <v>252</v>
      </c>
      <c r="J376" s="26" t="n">
        <v>252</v>
      </c>
      <c r="K376" s="23" t="n">
        <f aca="false">J376/I376</f>
        <v>1</v>
      </c>
      <c r="L376" s="23" t="n">
        <f aca="false">(K376+K377+K378+K379+K380)/5</f>
        <v>1</v>
      </c>
      <c r="M376" s="21"/>
      <c r="N376" s="19" t="s">
        <v>31</v>
      </c>
      <c r="O376" s="23"/>
    </row>
    <row r="377" customFormat="false" ht="189" hidden="false" customHeight="false" outlineLevel="0" collapsed="false">
      <c r="A377" s="17" t="str">
        <f aca="false">IF(LEFT(F377,15)="Наименование уч",F377,A376)</f>
        <v>Наименование учреждения: краевое государственное автономное учреждение «Редакция газеты «Заря Енисея»</v>
      </c>
      <c r="B377" s="17" t="str">
        <f aca="false">IF(LEFT(F377,15)="Наименование ус",F377,IF(LEFT(F377,15)="Наименование ра",F377,B376))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aca="false">IF(LEFT(F377,1)="П",F377,C376)</f>
        <v>Показатели, характеризующие объем государственной услуги, установленные в государственном задании</v>
      </c>
      <c r="F377" s="25" t="s">
        <v>54</v>
      </c>
      <c r="G377" s="19" t="s">
        <v>55</v>
      </c>
      <c r="H377" s="21" t="s">
        <v>56</v>
      </c>
      <c r="I377" s="27" t="n">
        <v>7306.75</v>
      </c>
      <c r="J377" s="27" t="n">
        <v>7306.75</v>
      </c>
      <c r="K377" s="23" t="n">
        <f aca="false">J377/I377</f>
        <v>1</v>
      </c>
      <c r="L377" s="23"/>
      <c r="M377" s="21"/>
      <c r="N377" s="19" t="s">
        <v>77</v>
      </c>
      <c r="O377" s="23"/>
    </row>
    <row r="378" customFormat="false" ht="189" hidden="false" customHeight="false" outlineLevel="0" collapsed="false">
      <c r="A378" s="17" t="str">
        <f aca="false">IF(LEFT(F378,15)="Наименование уч",F378,A377)</f>
        <v>Наименование учреждения: краевое государственное автономное учреждение «Редакция газеты «Заря Енисея»</v>
      </c>
      <c r="B378" s="17" t="str">
        <f aca="false">IF(LEFT(F378,15)="Наименование ус",F378,IF(LEFT(F378,15)="Наименование ра",F378,B377))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aca="false">IF(LEFT(F378,1)="П",F378,C377)</f>
        <v>Показатели, характеризующие объем государственной услуги, установленные в государственном задании</v>
      </c>
      <c r="F378" s="25" t="s">
        <v>58</v>
      </c>
      <c r="G378" s="19" t="s">
        <v>59</v>
      </c>
      <c r="H378" s="21" t="s">
        <v>60</v>
      </c>
      <c r="I378" s="28" t="n">
        <v>1841.3</v>
      </c>
      <c r="J378" s="28" t="n">
        <v>1841.3</v>
      </c>
      <c r="K378" s="23" t="n">
        <f aca="false">J378/I378</f>
        <v>1</v>
      </c>
      <c r="L378" s="23"/>
      <c r="M378" s="21"/>
      <c r="N378" s="21" t="s">
        <v>77</v>
      </c>
      <c r="O378" s="23"/>
    </row>
    <row r="379" customFormat="false" ht="189" hidden="false" customHeight="false" outlineLevel="0" collapsed="false">
      <c r="A379" s="17" t="str">
        <f aca="false">IF(LEFT(F379,15)="Наименование уч",F379,A378)</f>
        <v>Наименование учреждения: краевое государственное автономное учреждение «Редакция газеты «Заря Енисея»</v>
      </c>
      <c r="B379" s="17" t="str">
        <f aca="false">IF(LEFT(F379,15)="Наименование ус",F379,IF(LEFT(F379,15)="Наименование ра",F379,B378))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aca="false">IF(LEFT(F379,1)="П",F379,C378)</f>
        <v>Показатели, характеризующие объем государственной услуги, установленные в государственном задании</v>
      </c>
      <c r="F379" s="25" t="s">
        <v>61</v>
      </c>
      <c r="G379" s="19" t="s">
        <v>62</v>
      </c>
      <c r="H379" s="21" t="s">
        <v>63</v>
      </c>
      <c r="I379" s="29" t="n">
        <v>312</v>
      </c>
      <c r="J379" s="29" t="n">
        <v>312</v>
      </c>
      <c r="K379" s="23" t="n">
        <f aca="false">J379/I379</f>
        <v>1</v>
      </c>
      <c r="L379" s="23"/>
      <c r="M379" s="19"/>
      <c r="N379" s="19" t="s">
        <v>31</v>
      </c>
      <c r="O379" s="23"/>
    </row>
    <row r="380" customFormat="false" ht="189" hidden="false" customHeight="false" outlineLevel="0" collapsed="false">
      <c r="A380" s="17" t="str">
        <f aca="false">IF(LEFT(F380,15)="Наименование уч",F380,A379)</f>
        <v>Наименование учреждения: краевое государственное автономное учреждение «Редакция газеты «Заря Енисея»</v>
      </c>
      <c r="B380" s="17" t="str">
        <f aca="false">IF(LEFT(F380,15)="Наименование ус",F380,IF(LEFT(F380,15)="Наименование ра",F380,B379))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aca="false">IF(LEFT(F380,1)="П",F380,C379)</f>
        <v>Показатели, характеризующие объем государственной услуги, установленные в государственном задании</v>
      </c>
      <c r="F380" s="25" t="s">
        <v>64</v>
      </c>
      <c r="G380" s="19" t="s">
        <v>65</v>
      </c>
      <c r="H380" s="21" t="s">
        <v>66</v>
      </c>
      <c r="I380" s="21" t="n">
        <v>218.4</v>
      </c>
      <c r="J380" s="21" t="n">
        <v>218.4</v>
      </c>
      <c r="K380" s="23" t="n">
        <f aca="false">J380/I380</f>
        <v>1</v>
      </c>
      <c r="L380" s="23"/>
      <c r="M380" s="19"/>
      <c r="N380" s="19" t="s">
        <v>31</v>
      </c>
      <c r="O380" s="23"/>
    </row>
    <row r="381" customFormat="false" ht="189" hidden="false" customHeight="false" outlineLevel="0" collapsed="false">
      <c r="A381" s="17" t="str">
        <f aca="false">IF(LEFT(F381,15)="Наименование уч",F381,A380)</f>
        <v>Наименование учреждения: краевое государственное автономное учреждение «Редакция газеты «Заря Енисея»</v>
      </c>
      <c r="B381" s="17" t="str">
        <f aca="false">IF(LEFT(F381,15)="Наименование ус",F381,IF(LEFT(F381,15)="Наименование ра",F381,B380))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aca="false">IF(LEFT(F381,1)="П",F381,C380)</f>
        <v>Показатели, характеризующие объем государственной услуги, установленные в государственном задании</v>
      </c>
      <c r="F381" s="32"/>
      <c r="G381" s="32"/>
      <c r="H381" s="32"/>
      <c r="I381" s="32"/>
      <c r="J381" s="32"/>
      <c r="K381" s="32"/>
      <c r="L381" s="32"/>
      <c r="M381" s="32"/>
      <c r="N381" s="32"/>
      <c r="O381" s="32"/>
    </row>
    <row r="382" customFormat="false" ht="189" hidden="false" customHeight="true" outlineLevel="0" collapsed="false">
      <c r="A382" s="17" t="str">
        <f aca="false">IF(LEFT(F382,15)="Наименование уч",F382,A381)</f>
        <v>Наименование учреждения: краевое государственное автономное учреждение «Редакция газеты «Власть труда»</v>
      </c>
      <c r="B382" s="17" t="str">
        <f aca="false">IF(LEFT(F382,15)="Наименование ус",F382,IF(LEFT(F382,15)="Наименование ра",F382,B381))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aca="false">IF(LEFT(F382,1)="П",F382,C381)</f>
        <v>Показатели, характеризующие объем государственной услуги, установленные в государственном задании</v>
      </c>
      <c r="F382" s="19" t="s">
        <v>238</v>
      </c>
      <c r="G382" s="19"/>
      <c r="H382" s="19"/>
      <c r="I382" s="19"/>
      <c r="J382" s="19"/>
      <c r="K382" s="19"/>
      <c r="L382" s="19"/>
      <c r="M382" s="19"/>
      <c r="N382" s="19"/>
      <c r="O382" s="19"/>
    </row>
    <row r="383" customFormat="false" ht="189.75" hidden="false" customHeight="true" outlineLevel="0" collapsed="false">
      <c r="A383" s="17" t="str">
        <f aca="false">IF(LEFT(F383,15)="Наименование уч",F383,A382)</f>
        <v>Наименование учреждения: краевое государственное автономное учреждение «Редакция газеты «Власть труда»</v>
      </c>
      <c r="B383" s="17" t="str">
        <f aca="false">IF(LEFT(F383,15)="Наименование ус",F383,IF(LEFT(F383,15)="Наименование ра",F383,B382))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aca="false">IF(LEFT(F383,1)="П",F383,C382)</f>
        <v>Показатели, характеризующие объем государственной услуги, установленные в государственном задании</v>
      </c>
      <c r="F383" s="19" t="s">
        <v>16</v>
      </c>
      <c r="G383" s="19"/>
      <c r="H383" s="19"/>
      <c r="I383" s="19"/>
      <c r="J383" s="19"/>
      <c r="K383" s="19"/>
      <c r="L383" s="19"/>
      <c r="M383" s="19"/>
      <c r="N383" s="19"/>
      <c r="O383" s="19"/>
    </row>
    <row r="384" customFormat="false" ht="189" hidden="false" customHeight="true" outlineLevel="0" collapsed="false">
      <c r="A384" s="17" t="str">
        <f aca="false">IF(LEFT(F384,15)="Наименование уч",F384,A383)</f>
        <v>Наименование учреждения: краевое государственное автономное учреждение «Редакция газеты «Власть труда»</v>
      </c>
      <c r="B384" s="17" t="str">
        <f aca="false">IF(LEFT(F384,15)="Наименование ус",F384,IF(LEFT(F384,15)="Наименование ра",F384,B383))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aca="false">IF(LEFT(F384,1)="П",F384,C383)</f>
        <v>Показатели, характеризующие качество государственной услуги, установленные в государственном задании</v>
      </c>
      <c r="F384" s="19" t="s">
        <v>17</v>
      </c>
      <c r="G384" s="19"/>
      <c r="H384" s="19"/>
      <c r="I384" s="19"/>
      <c r="J384" s="19"/>
      <c r="K384" s="19" t="s">
        <v>18</v>
      </c>
      <c r="L384" s="19" t="s">
        <v>19</v>
      </c>
      <c r="M384" s="19" t="s">
        <v>20</v>
      </c>
      <c r="N384" s="19"/>
      <c r="O384" s="19"/>
    </row>
    <row r="385" customFormat="false" ht="189" hidden="false" customHeight="false" outlineLevel="0" collapsed="false">
      <c r="A385" s="17" t="str">
        <f aca="false">IF(LEFT(F385,15)="Наименование уч",F385,A384)</f>
        <v>Наименование учреждения: краевое государственное автономное учреждение «Редакция газеты «Власть труда»</v>
      </c>
      <c r="B385" s="17" t="str">
        <f aca="false">IF(LEFT(F385,15)="Наименование ус",F385,IF(LEFT(F385,15)="Наименование ра",F385,B384))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aca="false">IF(LEFT(F385,1)="П",F385,C384)</f>
        <v>Показатели, характеризующие качество государственной услуги, установленные в государственном задании</v>
      </c>
      <c r="F385" s="21" t="s">
        <v>21</v>
      </c>
      <c r="G385" s="19" t="s">
        <v>22</v>
      </c>
      <c r="H385" s="21" t="s">
        <v>23</v>
      </c>
      <c r="I385" s="21" t="s">
        <v>24</v>
      </c>
      <c r="J385" s="21" t="n">
        <v>20</v>
      </c>
      <c r="K385" s="23" t="n">
        <f aca="false">J385/20</f>
        <v>1</v>
      </c>
      <c r="L385" s="23" t="n">
        <f aca="false">(K385+K386+K387+K388+K389+K390)/6</f>
        <v>1</v>
      </c>
      <c r="M385" s="21"/>
      <c r="N385" s="19" t="s">
        <v>26</v>
      </c>
      <c r="O385" s="23" t="n">
        <f aca="false">(L385+L393)/2</f>
        <v>1</v>
      </c>
    </row>
    <row r="386" customFormat="false" ht="189" hidden="false" customHeight="false" outlineLevel="0" collapsed="false">
      <c r="A386" s="17" t="str">
        <f aca="false">IF(LEFT(F386,15)="Наименование уч",F386,A385)</f>
        <v>Наименование учреждения: краевое государственное автономное учреждение «Редакция газеты «Власть труда»</v>
      </c>
      <c r="B386" s="17" t="str">
        <f aca="false">IF(LEFT(F386,15)="Наименование ус",F386,IF(LEFT(F386,15)="Наименование ра",F386,B385))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aca="false">IF(LEFT(F386,1)="П",F386,C385)</f>
        <v>Показатели, характеризующие качество государственной услуги, установленные в государственном задании</v>
      </c>
      <c r="F386" s="21" t="s">
        <v>27</v>
      </c>
      <c r="G386" s="19" t="s">
        <v>239</v>
      </c>
      <c r="H386" s="21" t="s">
        <v>29</v>
      </c>
      <c r="I386" s="21" t="s">
        <v>240</v>
      </c>
      <c r="J386" s="24" t="n">
        <v>16500</v>
      </c>
      <c r="K386" s="23" t="n">
        <f aca="false">J386/16500</f>
        <v>1</v>
      </c>
      <c r="L386" s="23"/>
      <c r="M386" s="21"/>
      <c r="N386" s="19" t="s">
        <v>31</v>
      </c>
      <c r="O386" s="23"/>
    </row>
    <row r="387" customFormat="false" ht="189" hidden="false" customHeight="false" outlineLevel="0" collapsed="false">
      <c r="A387" s="17" t="str">
        <f aca="false">IF(LEFT(F387,15)="Наименование уч",F387,A386)</f>
        <v>Наименование учреждения: краевое государственное автономное учреждение «Редакция газеты «Власть труда»</v>
      </c>
      <c r="B387" s="17" t="str">
        <f aca="false">IF(LEFT(F387,15)="Наименование ус",F387,IF(LEFT(F387,15)="Наименование ра",F387,B386))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aca="false">IF(LEFT(F387,1)="П",F387,C386)</f>
        <v>Показатели, характеризующие качество государственной услуги, установленные в государственном задании</v>
      </c>
      <c r="F387" s="21" t="s">
        <v>32</v>
      </c>
      <c r="G387" s="19" t="s">
        <v>241</v>
      </c>
      <c r="H387" s="19" t="s">
        <v>34</v>
      </c>
      <c r="I387" s="21" t="s">
        <v>35</v>
      </c>
      <c r="J387" s="21" t="n">
        <v>1</v>
      </c>
      <c r="K387" s="23" t="n">
        <f aca="false">J387/1</f>
        <v>1</v>
      </c>
      <c r="L387" s="23"/>
      <c r="M387" s="21"/>
      <c r="N387" s="19" t="s">
        <v>31</v>
      </c>
      <c r="O387" s="23"/>
    </row>
    <row r="388" customFormat="false" ht="189" hidden="false" customHeight="false" outlineLevel="0" collapsed="false">
      <c r="A388" s="17" t="str">
        <f aca="false">IF(LEFT(F388,15)="Наименование уч",F388,A387)</f>
        <v>Наименование учреждения: краевое государственное автономное учреждение «Редакция газеты «Власть труда»</v>
      </c>
      <c r="B388" s="17" t="str">
        <f aca="false">IF(LEFT(F388,15)="Наименование ус",F388,IF(LEFT(F388,15)="Наименование ра",F388,B387))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aca="false">IF(LEFT(F388,1)="П",F388,C387)</f>
        <v>Показатели, характеризующие качество государственной услуги, установленные в государственном задании</v>
      </c>
      <c r="F388" s="21" t="s">
        <v>36</v>
      </c>
      <c r="G388" s="19" t="s">
        <v>242</v>
      </c>
      <c r="H388" s="19" t="s">
        <v>38</v>
      </c>
      <c r="I388" s="21" t="s">
        <v>35</v>
      </c>
      <c r="J388" s="21" t="n">
        <v>1</v>
      </c>
      <c r="K388" s="23" t="n">
        <f aca="false">J388/1</f>
        <v>1</v>
      </c>
      <c r="L388" s="23"/>
      <c r="M388" s="21"/>
      <c r="N388" s="19" t="s">
        <v>31</v>
      </c>
      <c r="O388" s="23"/>
    </row>
    <row r="389" customFormat="false" ht="189" hidden="false" customHeight="false" outlineLevel="0" collapsed="false">
      <c r="A389" s="17" t="str">
        <f aca="false">IF(LEFT(F389,15)="Наименование уч",F389,A388)</f>
        <v>Наименование учреждения: краевое государственное автономное учреждение «Редакция газеты «Власть труда»</v>
      </c>
      <c r="B389" s="17" t="str">
        <f aca="false">IF(LEFT(F389,15)="Наименование ус",F389,IF(LEFT(F389,15)="Наименование ра",F389,B388))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aca="false">IF(LEFT(F389,1)="П",F389,C388)</f>
        <v>Показатели, характеризующие качество государственной услуги, установленные в государственном задании</v>
      </c>
      <c r="F389" s="21" t="s">
        <v>39</v>
      </c>
      <c r="G389" s="19" t="s">
        <v>243</v>
      </c>
      <c r="H389" s="19" t="s">
        <v>41</v>
      </c>
      <c r="I389" s="21" t="s">
        <v>244</v>
      </c>
      <c r="J389" s="21" t="n">
        <v>167</v>
      </c>
      <c r="K389" s="23" t="n">
        <f aca="false">J389/167</f>
        <v>1</v>
      </c>
      <c r="L389" s="23"/>
      <c r="M389" s="21"/>
      <c r="N389" s="19" t="s">
        <v>31</v>
      </c>
      <c r="O389" s="23"/>
    </row>
    <row r="390" customFormat="false" ht="189" hidden="false" customHeight="false" outlineLevel="0" collapsed="false">
      <c r="A390" s="17" t="str">
        <f aca="false">IF(LEFT(F390,15)="Наименование уч",F390,A389)</f>
        <v>Наименование учреждения: краевое государственное автономное учреждение «Редакция газеты «Власть труда»</v>
      </c>
      <c r="B390" s="17" t="str">
        <f aca="false">IF(LEFT(F390,15)="Наименование ус",F390,IF(LEFT(F390,15)="Наименование ра",F390,B389))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aca="false">IF(LEFT(F390,1)="П",F390,C389)</f>
        <v>Показатели, характеризующие качество государственной услуги, установленные в государственном задании</v>
      </c>
      <c r="F390" s="21" t="s">
        <v>43</v>
      </c>
      <c r="G390" s="19" t="s">
        <v>44</v>
      </c>
      <c r="H390" s="21" t="s">
        <v>45</v>
      </c>
      <c r="I390" s="21" t="s">
        <v>35</v>
      </c>
      <c r="J390" s="21" t="n">
        <v>1</v>
      </c>
      <c r="K390" s="23" t="n">
        <f aca="false">J390/1</f>
        <v>1</v>
      </c>
      <c r="L390" s="23"/>
      <c r="M390" s="21"/>
      <c r="N390" s="19" t="s">
        <v>26</v>
      </c>
      <c r="O390" s="23"/>
    </row>
    <row r="391" customFormat="false" ht="189" hidden="false" customHeight="true" outlineLevel="0" collapsed="false">
      <c r="A391" s="17" t="str">
        <f aca="false">IF(LEFT(F391,15)="Наименование уч",F391,A390)</f>
        <v>Наименование учреждения: краевое государственное автономное учреждение «Редакция газеты «Власть труда»</v>
      </c>
      <c r="B391" s="17" t="str">
        <f aca="false">IF(LEFT(F391,15)="Наименование ус",F391,IF(LEFT(F391,15)="Наименование ра",F391,B390))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aca="false">IF(LEFT(F391,1)="П",F391,C390)</f>
        <v>Показатели, характеризующие объем государственной услуги, установленные в государственном задании</v>
      </c>
      <c r="F391" s="19" t="s">
        <v>47</v>
      </c>
      <c r="G391" s="19"/>
      <c r="H391" s="19"/>
      <c r="I391" s="19"/>
      <c r="J391" s="19"/>
      <c r="K391" s="21" t="s">
        <v>48</v>
      </c>
      <c r="L391" s="21" t="s">
        <v>49</v>
      </c>
      <c r="M391" s="21" t="s">
        <v>20</v>
      </c>
      <c r="N391" s="21"/>
      <c r="O391" s="23"/>
    </row>
    <row r="392" customFormat="false" ht="189" hidden="false" customHeight="false" outlineLevel="0" collapsed="false">
      <c r="A392" s="17" t="str">
        <f aca="false">IF(LEFT(F392,15)="Наименование уч",F392,A391)</f>
        <v>Наименование учреждения: краевое государственное автономное учреждение «Редакция газеты «Власть труда»</v>
      </c>
      <c r="B392" s="17" t="str">
        <f aca="false">IF(LEFT(F392,15)="Наименование ус",F392,IF(LEFT(F392,15)="Наименование ра",F392,B391))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aca="false">IF(LEFT(F392,1)="П",F392,C391)</f>
        <v>Показатели, характеризующие объем государственной услуги, установленные в государственном задании</v>
      </c>
      <c r="F392" s="25" t="s">
        <v>21</v>
      </c>
      <c r="G392" s="19" t="s">
        <v>245</v>
      </c>
      <c r="H392" s="21"/>
      <c r="I392" s="21"/>
      <c r="J392" s="21"/>
      <c r="K392" s="21"/>
      <c r="L392" s="21"/>
      <c r="M392" s="21"/>
      <c r="N392" s="21"/>
      <c r="O392" s="23"/>
    </row>
    <row r="393" customFormat="false" ht="189" hidden="false" customHeight="false" outlineLevel="0" collapsed="false">
      <c r="A393" s="17" t="str">
        <f aca="false">IF(LEFT(F393,15)="Наименование уч",F393,A392)</f>
        <v>Наименование учреждения: краевое государственное автономное учреждение «Редакция газеты «Власть труда»</v>
      </c>
      <c r="B393" s="17" t="str">
        <f aca="false">IF(LEFT(F393,15)="Наименование ус",F393,IF(LEFT(F393,15)="Наименование ра",F393,B392))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aca="false">IF(LEFT(F393,1)="П",F393,C392)</f>
        <v>Показатели, характеризующие объем государственной услуги, установленные в государственном задании</v>
      </c>
      <c r="F393" s="25" t="s">
        <v>51</v>
      </c>
      <c r="G393" s="19" t="s">
        <v>52</v>
      </c>
      <c r="H393" s="21" t="s">
        <v>53</v>
      </c>
      <c r="I393" s="26" t="n">
        <v>198</v>
      </c>
      <c r="J393" s="26" t="n">
        <v>198</v>
      </c>
      <c r="K393" s="23" t="n">
        <f aca="false">J393/I393</f>
        <v>1</v>
      </c>
      <c r="L393" s="23" t="n">
        <f aca="false">(K393+K394+K395+K396+K397)/5</f>
        <v>1</v>
      </c>
      <c r="M393" s="21"/>
      <c r="N393" s="19" t="s">
        <v>31</v>
      </c>
      <c r="O393" s="23"/>
    </row>
    <row r="394" customFormat="false" ht="189" hidden="false" customHeight="false" outlineLevel="0" collapsed="false">
      <c r="A394" s="17" t="str">
        <f aca="false">IF(LEFT(F394,15)="Наименование уч",F394,A393)</f>
        <v>Наименование учреждения: краевое государственное автономное учреждение «Редакция газеты «Власть труда»</v>
      </c>
      <c r="B394" s="17" t="str">
        <f aca="false">IF(LEFT(F394,15)="Наименование ус",F394,IF(LEFT(F394,15)="Наименование ра",F394,B393))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aca="false">IF(LEFT(F394,1)="П",F394,C393)</f>
        <v>Показатели, характеризующие объем государственной услуги, установленные в государственном задании</v>
      </c>
      <c r="F394" s="25" t="s">
        <v>54</v>
      </c>
      <c r="G394" s="19" t="s">
        <v>55</v>
      </c>
      <c r="H394" s="21" t="s">
        <v>56</v>
      </c>
      <c r="I394" s="27" t="n">
        <v>26337.37</v>
      </c>
      <c r="J394" s="27" t="n">
        <v>26337.37</v>
      </c>
      <c r="K394" s="23" t="n">
        <f aca="false">J394/I394</f>
        <v>1</v>
      </c>
      <c r="L394" s="23"/>
      <c r="M394" s="21"/>
      <c r="N394" s="19" t="s">
        <v>77</v>
      </c>
      <c r="O394" s="23"/>
    </row>
    <row r="395" customFormat="false" ht="189" hidden="false" customHeight="false" outlineLevel="0" collapsed="false">
      <c r="A395" s="17" t="str">
        <f aca="false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aca="false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aca="false">IF(LEFT(F395,1)="П",F395,C394)</f>
        <v>Показатели, характеризующие объем государственной услуги, установленные в государственном задании</v>
      </c>
      <c r="F395" s="25" t="s">
        <v>58</v>
      </c>
      <c r="G395" s="19" t="s">
        <v>59</v>
      </c>
      <c r="H395" s="21" t="s">
        <v>60</v>
      </c>
      <c r="I395" s="28" t="n">
        <v>5214.8</v>
      </c>
      <c r="J395" s="28" t="n">
        <v>5214.8</v>
      </c>
      <c r="K395" s="23" t="n">
        <f aca="false">J395/I395</f>
        <v>1</v>
      </c>
      <c r="L395" s="23"/>
      <c r="M395" s="21"/>
      <c r="N395" s="21" t="s">
        <v>77</v>
      </c>
      <c r="O395" s="23"/>
    </row>
    <row r="396" customFormat="false" ht="189" hidden="false" customHeight="false" outlineLevel="0" collapsed="false">
      <c r="A396" s="17" t="str">
        <f aca="false">IF(LEFT(F396,15)="Наименование уч",F396,A395)</f>
        <v>Наименование учреждения: краевое государственное автономное учреждение «Редакция газеты «Власть труда»</v>
      </c>
      <c r="B396" s="17" t="str">
        <f aca="false">IF(LEFT(F396,15)="Наименование ус",F396,IF(LEFT(F396,15)="Наименование ра",F396,B395))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aca="false">IF(LEFT(F396,1)="П",F396,C395)</f>
        <v>Показатели, характеризующие объем государственной услуги, установленные в государственном задании</v>
      </c>
      <c r="F396" s="25" t="s">
        <v>61</v>
      </c>
      <c r="G396" s="19" t="s">
        <v>62</v>
      </c>
      <c r="H396" s="21" t="s">
        <v>63</v>
      </c>
      <c r="I396" s="29" t="n">
        <v>260</v>
      </c>
      <c r="J396" s="29" t="n">
        <v>260</v>
      </c>
      <c r="K396" s="23" t="n">
        <f aca="false">J396/I396</f>
        <v>1</v>
      </c>
      <c r="L396" s="23"/>
      <c r="M396" s="21"/>
      <c r="N396" s="19" t="s">
        <v>31</v>
      </c>
      <c r="O396" s="23"/>
    </row>
    <row r="397" customFormat="false" ht="189" hidden="false" customHeight="false" outlineLevel="0" collapsed="false">
      <c r="A397" s="17" t="str">
        <f aca="false">IF(LEFT(F397,15)="Наименование уч",F397,A396)</f>
        <v>Наименование учреждения: краевое государственное автономное учреждение «Редакция газеты «Власть труда»</v>
      </c>
      <c r="B397" s="17" t="str">
        <f aca="false">IF(LEFT(F397,15)="Наименование ус",F397,IF(LEFT(F397,15)="Наименование ра",F397,B396))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aca="false">IF(LEFT(F397,1)="П",F397,C396)</f>
        <v>Показатели, характеризующие объем государственной услуги, установленные в государственном задании</v>
      </c>
      <c r="F397" s="25" t="s">
        <v>64</v>
      </c>
      <c r="G397" s="19" t="s">
        <v>65</v>
      </c>
      <c r="H397" s="21" t="s">
        <v>66</v>
      </c>
      <c r="I397" s="21" t="n">
        <v>858</v>
      </c>
      <c r="J397" s="21" t="n">
        <v>858</v>
      </c>
      <c r="K397" s="23" t="n">
        <f aca="false">J397/I397</f>
        <v>1</v>
      </c>
      <c r="L397" s="23"/>
      <c r="M397" s="21"/>
      <c r="N397" s="19" t="s">
        <v>31</v>
      </c>
      <c r="O397" s="23"/>
    </row>
    <row r="398" customFormat="false" ht="189" hidden="false" customHeight="false" outlineLevel="0" collapsed="false">
      <c r="A398" s="17" t="str">
        <f aca="false">IF(LEFT(F398,15)="Наименование уч",F398,A397)</f>
        <v>Наименование учреждения: краевое государственное автономное учреждение «Редакция газеты «Власть труда»</v>
      </c>
      <c r="B398" s="17" t="str">
        <f aca="false">IF(LEFT(F398,15)="Наименование ус",F398,IF(LEFT(F398,15)="Наименование ра",F398,B397))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aca="false">IF(LEFT(F398,1)="П",F398,C397)</f>
        <v>Показатели, характеризующие объем государственной услуги, установленные в государственном задании</v>
      </c>
      <c r="F398" s="32"/>
      <c r="G398" s="32"/>
      <c r="H398" s="32"/>
      <c r="I398" s="32"/>
      <c r="J398" s="32"/>
      <c r="K398" s="32"/>
      <c r="L398" s="32"/>
      <c r="M398" s="32"/>
      <c r="N398" s="32"/>
      <c r="O398" s="32"/>
    </row>
    <row r="399" customFormat="false" ht="189" hidden="false" customHeight="true" outlineLevel="0" collapsed="false">
      <c r="A399" s="17" t="str">
        <f aca="false">IF(LEFT(F399,15)="Наименование уч",F399,A398)</f>
        <v>Наименование учреждения: краевое государственное автономное учреждение «Редакция газеты «Ангарский рабочий»</v>
      </c>
      <c r="B399" s="17" t="str">
        <f aca="false">IF(LEFT(F399,15)="Наименование ус",F399,IF(LEFT(F399,15)="Наименование ра",F399,B398))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aca="false">IF(LEFT(F399,1)="П",F399,C398)</f>
        <v>Показатели, характеризующие объем государственной услуги, установленные в государственном задании</v>
      </c>
      <c r="F399" s="19" t="s">
        <v>246</v>
      </c>
      <c r="G399" s="19"/>
      <c r="H399" s="19"/>
      <c r="I399" s="19"/>
      <c r="J399" s="19"/>
      <c r="K399" s="19"/>
      <c r="L399" s="19"/>
      <c r="M399" s="19"/>
      <c r="N399" s="19"/>
      <c r="O399" s="19"/>
    </row>
    <row r="400" customFormat="false" ht="189.75" hidden="false" customHeight="true" outlineLevel="0" collapsed="false">
      <c r="A400" s="17" t="str">
        <f aca="false">IF(LEFT(F400,15)="Наименование уч",F400,A399)</f>
        <v>Наименование учреждения: краевое государственное автономное учреждение «Редакция газеты «Ангарский рабочий»</v>
      </c>
      <c r="B400" s="17" t="str">
        <f aca="false">IF(LEFT(F400,15)="Наименование ус",F400,IF(LEFT(F400,15)="Наименование ра",F400,B399))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aca="false">IF(LEFT(F400,1)="П",F400,C399)</f>
        <v>Показатели, характеризующие объем государственной услуги, установленные в государственном задании</v>
      </c>
      <c r="F400" s="19" t="s">
        <v>16</v>
      </c>
      <c r="G400" s="19"/>
      <c r="H400" s="19"/>
      <c r="I400" s="19"/>
      <c r="J400" s="19"/>
      <c r="K400" s="19"/>
      <c r="L400" s="19"/>
      <c r="M400" s="19"/>
      <c r="N400" s="19"/>
      <c r="O400" s="19"/>
    </row>
    <row r="401" customFormat="false" ht="189" hidden="false" customHeight="true" outlineLevel="0" collapsed="false">
      <c r="A401" s="17" t="str">
        <f aca="false">IF(LEFT(F401,15)="Наименование уч",F401,A400)</f>
        <v>Наименование учреждения: краевое государственное автономное учреждение «Редакция газеты «Ангарский рабочий»</v>
      </c>
      <c r="B401" s="17" t="str">
        <f aca="false">IF(LEFT(F401,15)="Наименование ус",F401,IF(LEFT(F401,15)="Наименование ра",F401,B400))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aca="false">IF(LEFT(F401,1)="П",F401,C400)</f>
        <v>Показатели, характеризующие качество государственной услуги, установленные в государственном задании</v>
      </c>
      <c r="F401" s="19" t="s">
        <v>17</v>
      </c>
      <c r="G401" s="19"/>
      <c r="H401" s="19"/>
      <c r="I401" s="19"/>
      <c r="J401" s="19"/>
      <c r="K401" s="19" t="s">
        <v>18</v>
      </c>
      <c r="L401" s="19" t="s">
        <v>19</v>
      </c>
      <c r="M401" s="19" t="s">
        <v>20</v>
      </c>
      <c r="N401" s="19"/>
      <c r="O401" s="19"/>
    </row>
    <row r="402" customFormat="false" ht="189" hidden="false" customHeight="false" outlineLevel="0" collapsed="false">
      <c r="A402" s="17" t="str">
        <f aca="false">IF(LEFT(F402,15)="Наименование уч",F402,A401)</f>
        <v>Наименование учреждения: краевое государственное автономное учреждение «Редакция газеты «Ангарский рабочий»</v>
      </c>
      <c r="B402" s="17" t="str">
        <f aca="false">IF(LEFT(F402,15)="Наименование ус",F402,IF(LEFT(F402,15)="Наименование ра",F402,B401))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aca="false">IF(LEFT(F402,1)="П",F402,C401)</f>
        <v>Показатели, характеризующие качество государственной услуги, установленные в государственном задании</v>
      </c>
      <c r="F402" s="21" t="s">
        <v>21</v>
      </c>
      <c r="G402" s="19" t="s">
        <v>22</v>
      </c>
      <c r="H402" s="21" t="s">
        <v>23</v>
      </c>
      <c r="I402" s="21" t="s">
        <v>24</v>
      </c>
      <c r="J402" s="21" t="n">
        <v>30</v>
      </c>
      <c r="K402" s="23" t="n">
        <f aca="false">J402/20</f>
        <v>1.5</v>
      </c>
      <c r="L402" s="23" t="n">
        <f aca="false">(K402+K403+K404+K405+K406+K407)/6</f>
        <v>1.08327777777778</v>
      </c>
      <c r="M402" s="19" t="s">
        <v>25</v>
      </c>
      <c r="N402" s="19" t="s">
        <v>26</v>
      </c>
      <c r="O402" s="23" t="n">
        <f aca="false">(L402+L410)/2</f>
        <v>1.04160683760684</v>
      </c>
    </row>
    <row r="403" customFormat="false" ht="189" hidden="false" customHeight="false" outlineLevel="0" collapsed="false">
      <c r="A403" s="17" t="str">
        <f aca="false">IF(LEFT(F403,15)="Наименование уч",F403,A402)</f>
        <v>Наименование учреждения: краевое государственное автономное учреждение «Редакция газеты «Ангарский рабочий»</v>
      </c>
      <c r="B403" s="17" t="str">
        <f aca="false">IF(LEFT(F403,15)="Наименование ус",F403,IF(LEFT(F403,15)="Наименование ра",F403,B402))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aca="false">IF(LEFT(F403,1)="П",F403,C402)</f>
        <v>Показатели, характеризующие качество государственной услуги, установленные в государственном задании</v>
      </c>
      <c r="F403" s="21" t="s">
        <v>27</v>
      </c>
      <c r="G403" s="19" t="s">
        <v>247</v>
      </c>
      <c r="H403" s="21" t="s">
        <v>29</v>
      </c>
      <c r="I403" s="21" t="s">
        <v>248</v>
      </c>
      <c r="J403" s="24" t="n">
        <v>2999</v>
      </c>
      <c r="K403" s="23" t="n">
        <f aca="false">J403/3000</f>
        <v>0.999666666666667</v>
      </c>
      <c r="L403" s="23"/>
      <c r="M403" s="21"/>
      <c r="N403" s="19" t="s">
        <v>31</v>
      </c>
      <c r="O403" s="23"/>
    </row>
    <row r="404" customFormat="false" ht="189" hidden="false" customHeight="false" outlineLevel="0" collapsed="false">
      <c r="A404" s="17" t="str">
        <f aca="false">IF(LEFT(F404,15)="Наименование уч",F404,A403)</f>
        <v>Наименование учреждения: краевое государственное автономное учреждение «Редакция газеты «Ангарский рабочий»</v>
      </c>
      <c r="B404" s="17" t="str">
        <f aca="false">IF(LEFT(F404,15)="Наименование ус",F404,IF(LEFT(F404,15)="Наименование ра",F404,B403))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aca="false">IF(LEFT(F404,1)="П",F404,C403)</f>
        <v>Показатели, характеризующие качество государственной услуги, установленные в государственном задании</v>
      </c>
      <c r="F404" s="21" t="s">
        <v>32</v>
      </c>
      <c r="G404" s="19" t="s">
        <v>249</v>
      </c>
      <c r="H404" s="19" t="s">
        <v>34</v>
      </c>
      <c r="I404" s="21" t="s">
        <v>35</v>
      </c>
      <c r="J404" s="21" t="n">
        <v>1</v>
      </c>
      <c r="K404" s="23" t="n">
        <f aca="false">J404/1</f>
        <v>1</v>
      </c>
      <c r="L404" s="23"/>
      <c r="M404" s="21"/>
      <c r="N404" s="19" t="s">
        <v>31</v>
      </c>
      <c r="O404" s="23"/>
    </row>
    <row r="405" customFormat="false" ht="189" hidden="false" customHeight="false" outlineLevel="0" collapsed="false">
      <c r="A405" s="17" t="str">
        <f aca="false">IF(LEFT(F405,15)="Наименование уч",F405,A404)</f>
        <v>Наименование учреждения: краевое государственное автономное учреждение «Редакция газеты «Ангарский рабочий»</v>
      </c>
      <c r="B405" s="17" t="str">
        <f aca="false">IF(LEFT(F405,15)="Наименование ус",F405,IF(LEFT(F405,15)="Наименование ра",F405,B404))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aca="false">IF(LEFT(F405,1)="П",F405,C404)</f>
        <v>Показатели, характеризующие качество государственной услуги, установленные в государственном задании</v>
      </c>
      <c r="F405" s="21" t="s">
        <v>36</v>
      </c>
      <c r="G405" s="19" t="s">
        <v>250</v>
      </c>
      <c r="H405" s="19" t="s">
        <v>38</v>
      </c>
      <c r="I405" s="21" t="s">
        <v>35</v>
      </c>
      <c r="J405" s="21" t="n">
        <v>1</v>
      </c>
      <c r="K405" s="23" t="n">
        <f aca="false">J405/1</f>
        <v>1</v>
      </c>
      <c r="L405" s="23"/>
      <c r="M405" s="21"/>
      <c r="N405" s="19" t="s">
        <v>31</v>
      </c>
      <c r="O405" s="23"/>
    </row>
    <row r="406" customFormat="false" ht="189" hidden="false" customHeight="false" outlineLevel="0" collapsed="false">
      <c r="A406" s="17" t="str">
        <f aca="false">IF(LEFT(F406,15)="Наименование уч",F406,A405)</f>
        <v>Наименование учреждения: краевое государственное автономное учреждение «Редакция газеты «Ангарский рабочий»</v>
      </c>
      <c r="B406" s="17" t="str">
        <f aca="false">IF(LEFT(F406,15)="Наименование ус",F406,IF(LEFT(F406,15)="Наименование ра",F406,B405))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aca="false">IF(LEFT(F406,1)="П",F406,C405)</f>
        <v>Показатели, характеризующие качество государственной услуги, установленные в государственном задании</v>
      </c>
      <c r="F406" s="21" t="s">
        <v>39</v>
      </c>
      <c r="G406" s="19" t="s">
        <v>251</v>
      </c>
      <c r="H406" s="19" t="s">
        <v>41</v>
      </c>
      <c r="I406" s="21" t="s">
        <v>252</v>
      </c>
      <c r="J406" s="21" t="n">
        <v>190</v>
      </c>
      <c r="K406" s="23" t="n">
        <f aca="false">J406/190</f>
        <v>1</v>
      </c>
      <c r="L406" s="23"/>
      <c r="M406" s="21"/>
      <c r="N406" s="19" t="s">
        <v>31</v>
      </c>
      <c r="O406" s="23"/>
    </row>
    <row r="407" customFormat="false" ht="189" hidden="false" customHeight="false" outlineLevel="0" collapsed="false">
      <c r="A407" s="17" t="str">
        <f aca="false">IF(LEFT(F407,15)="Наименование уч",F407,A406)</f>
        <v>Наименование учреждения: краевое государственное автономное учреждение «Редакция газеты «Ангарский рабочий»</v>
      </c>
      <c r="B407" s="17" t="str">
        <f aca="false">IF(LEFT(F407,15)="Наименование ус",F407,IF(LEFT(F407,15)="Наименование ра",F407,B406))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aca="false">IF(LEFT(F407,1)="П",F407,C406)</f>
        <v>Показатели, характеризующие качество государственной услуги, установленные в государственном задании</v>
      </c>
      <c r="F407" s="21" t="s">
        <v>43</v>
      </c>
      <c r="G407" s="19" t="s">
        <v>44</v>
      </c>
      <c r="H407" s="21" t="s">
        <v>45</v>
      </c>
      <c r="I407" s="21" t="s">
        <v>35</v>
      </c>
      <c r="J407" s="21" t="n">
        <v>1</v>
      </c>
      <c r="K407" s="23" t="n">
        <f aca="false">J407/1</f>
        <v>1</v>
      </c>
      <c r="L407" s="23"/>
      <c r="M407" s="21"/>
      <c r="N407" s="19" t="s">
        <v>26</v>
      </c>
      <c r="O407" s="23"/>
    </row>
    <row r="408" customFormat="false" ht="189" hidden="false" customHeight="true" outlineLevel="0" collapsed="false">
      <c r="A408" s="17" t="str">
        <f aca="false">IF(LEFT(F408,15)="Наименование уч",F408,A407)</f>
        <v>Наименование учреждения: краевое государственное автономное учреждение «Редакция газеты «Ангарский рабочий»</v>
      </c>
      <c r="B408" s="17" t="str">
        <f aca="false">IF(LEFT(F408,15)="Наименование ус",F408,IF(LEFT(F408,15)="Наименование ра",F408,B407))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aca="false">IF(LEFT(F408,1)="П",F408,C407)</f>
        <v>Показатели, характеризующие объем государственной услуги, установленные в государственном задании</v>
      </c>
      <c r="F408" s="19" t="s">
        <v>47</v>
      </c>
      <c r="G408" s="19"/>
      <c r="H408" s="19"/>
      <c r="I408" s="19"/>
      <c r="J408" s="19"/>
      <c r="K408" s="21" t="s">
        <v>48</v>
      </c>
      <c r="L408" s="21" t="s">
        <v>49</v>
      </c>
      <c r="M408" s="21" t="s">
        <v>20</v>
      </c>
      <c r="N408" s="21"/>
      <c r="O408" s="23"/>
    </row>
    <row r="409" customFormat="false" ht="189" hidden="false" customHeight="false" outlineLevel="0" collapsed="false">
      <c r="A409" s="17" t="str">
        <f aca="false">IF(LEFT(F409,15)="Наименование уч",F409,A408)</f>
        <v>Наименование учреждения: краевое государственное автономное учреждение «Редакция газеты «Ангарский рабочий»</v>
      </c>
      <c r="B409" s="17" t="str">
        <f aca="false">IF(LEFT(F409,15)="Наименование ус",F409,IF(LEFT(F409,15)="Наименование ра",F409,B408))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aca="false">IF(LEFT(F409,1)="П",F409,C408)</f>
        <v>Показатели, характеризующие объем государственной услуги, установленные в государственном задании</v>
      </c>
      <c r="F409" s="25" t="s">
        <v>21</v>
      </c>
      <c r="G409" s="19" t="s">
        <v>253</v>
      </c>
      <c r="H409" s="21"/>
      <c r="I409" s="21"/>
      <c r="J409" s="21"/>
      <c r="K409" s="21"/>
      <c r="L409" s="21"/>
      <c r="M409" s="21"/>
      <c r="N409" s="21"/>
      <c r="O409" s="23"/>
    </row>
    <row r="410" customFormat="false" ht="189" hidden="false" customHeight="false" outlineLevel="0" collapsed="false">
      <c r="A410" s="17" t="str">
        <f aca="false">IF(LEFT(F410,15)="Наименование уч",F410,A409)</f>
        <v>Наименование учреждения: краевое государственное автономное учреждение «Редакция газеты «Ангарский рабочий»</v>
      </c>
      <c r="B410" s="17" t="str">
        <f aca="false">IF(LEFT(F410,15)="Наименование ус",F410,IF(LEFT(F410,15)="Наименование ра",F410,B409))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aca="false">IF(LEFT(F410,1)="П",F410,C409)</f>
        <v>Показатели, характеризующие объем государственной услуги, установленные в государственном задании</v>
      </c>
      <c r="F410" s="25" t="s">
        <v>51</v>
      </c>
      <c r="G410" s="19" t="s">
        <v>52</v>
      </c>
      <c r="H410" s="21" t="s">
        <v>53</v>
      </c>
      <c r="I410" s="26" t="n">
        <v>247</v>
      </c>
      <c r="J410" s="26" t="n">
        <v>247</v>
      </c>
      <c r="K410" s="23" t="n">
        <f aca="false">J410/I410</f>
        <v>1</v>
      </c>
      <c r="L410" s="23" t="n">
        <f aca="false">(K410+K411+K412+K413+K414)/5</f>
        <v>0.999935897435898</v>
      </c>
      <c r="M410" s="21"/>
      <c r="N410" s="19" t="s">
        <v>31</v>
      </c>
      <c r="O410" s="23"/>
    </row>
    <row r="411" customFormat="false" ht="189" hidden="false" customHeight="false" outlineLevel="0" collapsed="false">
      <c r="A411" s="17" t="str">
        <f aca="false">IF(LEFT(F411,15)="Наименование уч",F411,A410)</f>
        <v>Наименование учреждения: краевое государственное автономное учреждение «Редакция газеты «Ангарский рабочий»</v>
      </c>
      <c r="B411" s="17" t="str">
        <f aca="false">IF(LEFT(F411,15)="Наименование ус",F411,IF(LEFT(F411,15)="Наименование ра",F411,B410))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aca="false">IF(LEFT(F411,1)="П",F411,C410)</f>
        <v>Показатели, характеризующие объем государственной услуги, установленные в государственном задании</v>
      </c>
      <c r="F411" s="25" t="s">
        <v>54</v>
      </c>
      <c r="G411" s="19" t="s">
        <v>55</v>
      </c>
      <c r="H411" s="21" t="s">
        <v>56</v>
      </c>
      <c r="I411" s="27" t="n">
        <v>10725.91</v>
      </c>
      <c r="J411" s="27" t="n">
        <v>10725.91</v>
      </c>
      <c r="K411" s="23" t="n">
        <f aca="false">J411/I411</f>
        <v>1</v>
      </c>
      <c r="L411" s="23"/>
      <c r="M411" s="21"/>
      <c r="N411" s="19" t="s">
        <v>77</v>
      </c>
      <c r="O411" s="23"/>
    </row>
    <row r="412" customFormat="false" ht="189" hidden="false" customHeight="false" outlineLevel="0" collapsed="false">
      <c r="A412" s="17" t="str">
        <f aca="false">IF(LEFT(F412,15)="Наименование уч",F412,A411)</f>
        <v>Наименование учреждения: краевое государственное автономное учреждение «Редакция газеты «Ангарский рабочий»</v>
      </c>
      <c r="B412" s="17" t="str">
        <f aca="false">IF(LEFT(F412,15)="Наименование ус",F412,IF(LEFT(F412,15)="Наименование ра",F412,B411))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aca="false">IF(LEFT(F412,1)="П",F412,C411)</f>
        <v>Показатели, характеризующие объем государственной услуги, установленные в государственном задании</v>
      </c>
      <c r="F412" s="25" t="s">
        <v>58</v>
      </c>
      <c r="G412" s="19" t="s">
        <v>59</v>
      </c>
      <c r="H412" s="21" t="s">
        <v>60</v>
      </c>
      <c r="I412" s="28" t="n">
        <v>2649.3</v>
      </c>
      <c r="J412" s="28" t="n">
        <v>2649.3</v>
      </c>
      <c r="K412" s="23" t="n">
        <f aca="false">J412/I412</f>
        <v>1</v>
      </c>
      <c r="L412" s="23"/>
      <c r="M412" s="21"/>
      <c r="N412" s="21" t="s">
        <v>77</v>
      </c>
      <c r="O412" s="23"/>
    </row>
    <row r="413" customFormat="false" ht="189" hidden="false" customHeight="false" outlineLevel="0" collapsed="false">
      <c r="A413" s="17" t="str">
        <f aca="false">IF(LEFT(F413,15)="Наименование уч",F413,A412)</f>
        <v>Наименование учреждения: краевое государственное автономное учреждение «Редакция газеты «Ангарский рабочий»</v>
      </c>
      <c r="B413" s="17" t="str">
        <f aca="false">IF(LEFT(F413,15)="Наименование ус",F413,IF(LEFT(F413,15)="Наименование ра",F413,B412))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aca="false">IF(LEFT(F413,1)="П",F413,C412)</f>
        <v>Показатели, характеризующие объем государственной услуги, установленные в государственном задании</v>
      </c>
      <c r="F413" s="25" t="s">
        <v>61</v>
      </c>
      <c r="G413" s="19" t="s">
        <v>62</v>
      </c>
      <c r="H413" s="21" t="s">
        <v>63</v>
      </c>
      <c r="I413" s="29" t="n">
        <v>78</v>
      </c>
      <c r="J413" s="29" t="n">
        <v>78</v>
      </c>
      <c r="K413" s="23" t="n">
        <f aca="false">J413/I413</f>
        <v>1</v>
      </c>
      <c r="L413" s="23"/>
      <c r="M413" s="21"/>
      <c r="N413" s="19" t="s">
        <v>31</v>
      </c>
      <c r="O413" s="23"/>
    </row>
    <row r="414" customFormat="false" ht="189" hidden="false" customHeight="false" outlineLevel="0" collapsed="false">
      <c r="A414" s="17" t="str">
        <f aca="false">IF(LEFT(F414,15)="Наименование уч",F414,A413)</f>
        <v>Наименование учреждения: краевое государственное автономное учреждение «Редакция газеты «Ангарский рабочий»</v>
      </c>
      <c r="B414" s="17" t="str">
        <f aca="false">IF(LEFT(F414,15)="Наименование ус",F414,IF(LEFT(F414,15)="Наименование ра",F414,B413))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aca="false">IF(LEFT(F414,1)="П",F414,C413)</f>
        <v>Показатели, характеризующие объем государственной услуги, установленные в государственном задании</v>
      </c>
      <c r="F414" s="25" t="s">
        <v>64</v>
      </c>
      <c r="G414" s="19" t="s">
        <v>65</v>
      </c>
      <c r="H414" s="21" t="s">
        <v>66</v>
      </c>
      <c r="I414" s="21" t="n">
        <v>156</v>
      </c>
      <c r="J414" s="21" t="n">
        <v>155.95</v>
      </c>
      <c r="K414" s="23" t="n">
        <f aca="false">J414/I414</f>
        <v>0.999679487179487</v>
      </c>
      <c r="L414" s="23"/>
      <c r="M414" s="21"/>
      <c r="N414" s="19" t="s">
        <v>31</v>
      </c>
      <c r="O414" s="23"/>
    </row>
    <row r="415" customFormat="false" ht="189" hidden="false" customHeight="false" outlineLevel="0" collapsed="false">
      <c r="A415" s="17" t="str">
        <f aca="false">IF(LEFT(F415,15)="Наименование уч",F415,A414)</f>
        <v>Наименование учреждения: краевое государственное автономное учреждение «Редакция газеты «Ангарский рабочий»</v>
      </c>
      <c r="B415" s="17" t="str">
        <f aca="false">IF(LEFT(F415,15)="Наименование ус",F415,IF(LEFT(F415,15)="Наименование ра",F415,B414))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aca="false">IF(LEFT(F415,1)="П",F415,C414)</f>
        <v>Показатели, характеризующие объем государственной услуги, установленные в государственном задании</v>
      </c>
      <c r="F415" s="32"/>
      <c r="G415" s="32"/>
      <c r="H415" s="32"/>
      <c r="I415" s="32"/>
      <c r="J415" s="32"/>
      <c r="K415" s="32"/>
      <c r="L415" s="32"/>
      <c r="M415" s="32"/>
      <c r="N415" s="32"/>
      <c r="O415" s="32"/>
    </row>
    <row r="416" customFormat="false" ht="189" hidden="false" customHeight="true" outlineLevel="0" collapsed="false">
      <c r="A416" s="17" t="str">
        <f aca="false">IF(LEFT(F416,15)="Наименование уч",F416,A415)</f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aca="false">IF(LEFT(F416,15)="Наименование ус",F416,IF(LEFT(F416,15)="Наименование ра",F416,B415))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aca="false">IF(LEFT(F416,1)="П",F416,C415)</f>
        <v>Показатели, характеризующие объем государственной услуги, установленные в государственном задании</v>
      </c>
      <c r="F416" s="19" t="s">
        <v>254</v>
      </c>
      <c r="G416" s="19"/>
      <c r="H416" s="19"/>
      <c r="I416" s="19"/>
      <c r="J416" s="19"/>
      <c r="K416" s="19"/>
      <c r="L416" s="19"/>
      <c r="M416" s="19"/>
      <c r="N416" s="19"/>
      <c r="O416" s="19"/>
    </row>
    <row r="417" customFormat="false" ht="189.75" hidden="false" customHeight="true" outlineLevel="0" collapsed="false">
      <c r="A417" s="17" t="str">
        <f aca="false">IF(LEFT(F417,15)="Наименование уч",F417,A416)</f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aca="false">IF(LEFT(F417,15)="Наименование ус",F417,IF(LEFT(F417,15)="Наименование ра",F417,B416))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aca="false">IF(LEFT(F417,1)="П",F417,C416)</f>
        <v>Показатели, характеризующие объем государственной услуги, установленные в государственном задании</v>
      </c>
      <c r="F417" s="19" t="s">
        <v>16</v>
      </c>
      <c r="G417" s="19"/>
      <c r="H417" s="19"/>
      <c r="I417" s="19"/>
      <c r="J417" s="19"/>
      <c r="K417" s="19"/>
      <c r="L417" s="19"/>
      <c r="M417" s="19"/>
      <c r="N417" s="19"/>
      <c r="O417" s="19"/>
    </row>
    <row r="418" customFormat="false" ht="189" hidden="false" customHeight="true" outlineLevel="0" collapsed="false">
      <c r="A418" s="17" t="str">
        <f aca="false">IF(LEFT(F418,15)="Наименование уч",F418,A417)</f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aca="false">IF(LEFT(F418,15)="Наименование ус",F418,IF(LEFT(F418,15)="Наименование ра",F418,B417))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aca="false">IF(LEFT(F418,1)="П",F418,C417)</f>
        <v>Показатели, характеризующие качество государственной услуги, установленные в государственном задании</v>
      </c>
      <c r="F418" s="19" t="s">
        <v>17</v>
      </c>
      <c r="G418" s="19"/>
      <c r="H418" s="19"/>
      <c r="I418" s="19"/>
      <c r="J418" s="19"/>
      <c r="K418" s="19" t="s">
        <v>18</v>
      </c>
      <c r="L418" s="19" t="s">
        <v>19</v>
      </c>
      <c r="M418" s="19" t="s">
        <v>20</v>
      </c>
      <c r="N418" s="19"/>
      <c r="O418" s="19"/>
    </row>
    <row r="419" customFormat="false" ht="189" hidden="false" customHeight="false" outlineLevel="0" collapsed="false">
      <c r="A419" s="17" t="str">
        <f aca="false">IF(LEFT(F419,15)="Наименование уч",F419,A418)</f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aca="false">IF(LEFT(F419,15)="Наименование ус",F419,IF(LEFT(F419,15)="Наименование ра",F419,B418))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aca="false">IF(LEFT(F419,1)="П",F419,C418)</f>
        <v>Показатели, характеризующие качество государственной услуги, установленные в государственном задании</v>
      </c>
      <c r="F419" s="21" t="s">
        <v>21</v>
      </c>
      <c r="G419" s="19" t="s">
        <v>22</v>
      </c>
      <c r="H419" s="21" t="s">
        <v>23</v>
      </c>
      <c r="I419" s="21" t="s">
        <v>24</v>
      </c>
      <c r="J419" s="21" t="n">
        <v>70</v>
      </c>
      <c r="K419" s="23" t="n">
        <f aca="false">J419/20</f>
        <v>3.5</v>
      </c>
      <c r="L419" s="23" t="n">
        <f aca="false">(K419+K420+K421+K422+K423+K424)/6</f>
        <v>2.08333333333333</v>
      </c>
      <c r="M419" s="19" t="s">
        <v>25</v>
      </c>
      <c r="N419" s="19" t="s">
        <v>26</v>
      </c>
      <c r="O419" s="23" t="n">
        <f aca="false">(L419+L427)/2</f>
        <v>1.54166666666667</v>
      </c>
    </row>
    <row r="420" customFormat="false" ht="189" hidden="false" customHeight="false" outlineLevel="0" collapsed="false">
      <c r="A420" s="17" t="str">
        <f aca="false">IF(LEFT(F420,15)="Наименование уч",F420,A419)</f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aca="false">IF(LEFT(F420,15)="Наименование ус",F420,IF(LEFT(F420,15)="Наименование ра",F420,B419))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aca="false">IF(LEFT(F420,1)="П",F420,C419)</f>
        <v>Показатели, характеризующие качество государственной услуги, установленные в государственном задании</v>
      </c>
      <c r="F420" s="21" t="s">
        <v>27</v>
      </c>
      <c r="G420" s="19" t="s">
        <v>255</v>
      </c>
      <c r="H420" s="21" t="s">
        <v>29</v>
      </c>
      <c r="I420" s="21" t="s">
        <v>256</v>
      </c>
      <c r="J420" s="24" t="n">
        <v>4500</v>
      </c>
      <c r="K420" s="23" t="n">
        <f aca="false">J420/4500</f>
        <v>1</v>
      </c>
      <c r="L420" s="23"/>
      <c r="M420" s="21"/>
      <c r="N420" s="19" t="s">
        <v>31</v>
      </c>
      <c r="O420" s="23"/>
    </row>
    <row r="421" customFormat="false" ht="189" hidden="false" customHeight="false" outlineLevel="0" collapsed="false">
      <c r="A421" s="17" t="str">
        <f aca="false">IF(LEFT(F421,15)="Наименование уч",F421,A420)</f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aca="false">IF(LEFT(F421,15)="Наименование ус",F421,IF(LEFT(F421,15)="Наименование ра",F421,B420))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aca="false">IF(LEFT(F421,1)="П",F421,C420)</f>
        <v>Показатели, характеризующие качество государственной услуги, установленные в государственном задании</v>
      </c>
      <c r="F421" s="21" t="s">
        <v>32</v>
      </c>
      <c r="G421" s="19" t="s">
        <v>257</v>
      </c>
      <c r="H421" s="19" t="s">
        <v>34</v>
      </c>
      <c r="I421" s="21" t="s">
        <v>35</v>
      </c>
      <c r="J421" s="21" t="n">
        <v>1</v>
      </c>
      <c r="K421" s="23" t="n">
        <f aca="false">J421/1</f>
        <v>1</v>
      </c>
      <c r="L421" s="23"/>
      <c r="M421" s="21"/>
      <c r="N421" s="19" t="s">
        <v>31</v>
      </c>
      <c r="O421" s="23"/>
    </row>
    <row r="422" customFormat="false" ht="189" hidden="false" customHeight="false" outlineLevel="0" collapsed="false">
      <c r="A422" s="17" t="str">
        <f aca="false">IF(LEFT(F422,15)="Наименование уч",F422,A421)</f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aca="false">IF(LEFT(F422,15)="Наименование ус",F422,IF(LEFT(F422,15)="Наименование ра",F422,B421))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aca="false">IF(LEFT(F422,1)="П",F422,C421)</f>
        <v>Показатели, характеризующие качество государственной услуги, установленные в государственном задании</v>
      </c>
      <c r="F422" s="21" t="s">
        <v>36</v>
      </c>
      <c r="G422" s="19" t="s">
        <v>258</v>
      </c>
      <c r="H422" s="19" t="s">
        <v>38</v>
      </c>
      <c r="I422" s="21" t="s">
        <v>35</v>
      </c>
      <c r="J422" s="21" t="n">
        <v>1</v>
      </c>
      <c r="K422" s="23" t="n">
        <f aca="false">J422/1</f>
        <v>1</v>
      </c>
      <c r="L422" s="23"/>
      <c r="M422" s="21"/>
      <c r="N422" s="19" t="s">
        <v>31</v>
      </c>
      <c r="O422" s="23"/>
    </row>
    <row r="423" customFormat="false" ht="189" hidden="false" customHeight="false" outlineLevel="0" collapsed="false">
      <c r="A423" s="17" t="str">
        <f aca="false">IF(LEFT(F423,15)="Наименование уч",F423,A422)</f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aca="false">IF(LEFT(F423,15)="Наименование ус",F423,IF(LEFT(F423,15)="Наименование ра",F423,B422))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aca="false">IF(LEFT(F423,1)="П",F423,C422)</f>
        <v>Показатели, характеризующие качество государственной услуги, установленные в государственном задании</v>
      </c>
      <c r="F423" s="21" t="s">
        <v>39</v>
      </c>
      <c r="G423" s="19" t="s">
        <v>235</v>
      </c>
      <c r="H423" s="19" t="s">
        <v>41</v>
      </c>
      <c r="I423" s="21" t="s">
        <v>259</v>
      </c>
      <c r="J423" s="21" t="n">
        <v>60</v>
      </c>
      <c r="K423" s="23" t="n">
        <f aca="false">J423/60</f>
        <v>1</v>
      </c>
      <c r="L423" s="23"/>
      <c r="M423" s="21"/>
      <c r="N423" s="19" t="s">
        <v>31</v>
      </c>
      <c r="O423" s="23"/>
    </row>
    <row r="424" customFormat="false" ht="189" hidden="false" customHeight="false" outlineLevel="0" collapsed="false">
      <c r="A424" s="17" t="str">
        <f aca="false">IF(LEFT(F424,15)="Наименование уч",F424,A423)</f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aca="false">IF(LEFT(F424,15)="Наименование ус",F424,IF(LEFT(F424,15)="Наименование ра",F424,B423))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aca="false">IF(LEFT(F424,1)="П",F424,C423)</f>
        <v>Показатели, характеризующие качество государственной услуги, установленные в государственном задании</v>
      </c>
      <c r="F424" s="21" t="s">
        <v>43</v>
      </c>
      <c r="G424" s="19" t="s">
        <v>44</v>
      </c>
      <c r="H424" s="21" t="s">
        <v>45</v>
      </c>
      <c r="I424" s="21" t="s">
        <v>35</v>
      </c>
      <c r="J424" s="21" t="n">
        <v>5</v>
      </c>
      <c r="K424" s="23" t="n">
        <f aca="false">J424/1</f>
        <v>5</v>
      </c>
      <c r="L424" s="23"/>
      <c r="M424" s="19" t="s">
        <v>46</v>
      </c>
      <c r="N424" s="19" t="s">
        <v>26</v>
      </c>
      <c r="O424" s="23"/>
    </row>
    <row r="425" customFormat="false" ht="189" hidden="false" customHeight="true" outlineLevel="0" collapsed="false">
      <c r="A425" s="17" t="str">
        <f aca="false">IF(LEFT(F425,15)="Наименование уч",F425,A424)</f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aca="false">IF(LEFT(F425,15)="Наименование ус",F425,IF(LEFT(F425,15)="Наименование ра",F425,B424))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aca="false">IF(LEFT(F425,1)="П",F425,C424)</f>
        <v>Показатели, характеризующие объем государственной услуги, установленные в государственном задании</v>
      </c>
      <c r="F425" s="19" t="s">
        <v>47</v>
      </c>
      <c r="G425" s="19"/>
      <c r="H425" s="19"/>
      <c r="I425" s="19"/>
      <c r="J425" s="19"/>
      <c r="K425" s="21" t="s">
        <v>48</v>
      </c>
      <c r="L425" s="21" t="s">
        <v>49</v>
      </c>
      <c r="M425" s="21" t="s">
        <v>20</v>
      </c>
      <c r="N425" s="21"/>
      <c r="O425" s="23"/>
    </row>
    <row r="426" customFormat="false" ht="189" hidden="false" customHeight="false" outlineLevel="0" collapsed="false">
      <c r="A426" s="17" t="str">
        <f aca="false">IF(LEFT(F426,15)="Наименование уч",F426,A425)</f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aca="false">IF(LEFT(F426,15)="Наименование ус",F426,IF(LEFT(F426,15)="Наименование ра",F426,B425))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aca="false">IF(LEFT(F426,1)="П",F426,C425)</f>
        <v>Показатели, характеризующие объем государственной услуги, установленные в государственном задании</v>
      </c>
      <c r="F426" s="25" t="s">
        <v>21</v>
      </c>
      <c r="G426" s="19" t="s">
        <v>260</v>
      </c>
      <c r="H426" s="21"/>
      <c r="I426" s="21"/>
      <c r="J426" s="21"/>
      <c r="K426" s="21"/>
      <c r="L426" s="21"/>
      <c r="M426" s="21"/>
      <c r="N426" s="21"/>
      <c r="O426" s="23"/>
    </row>
    <row r="427" customFormat="false" ht="189" hidden="false" customHeight="false" outlineLevel="0" collapsed="false">
      <c r="A427" s="17" t="str">
        <f aca="false">IF(LEFT(F427,15)="Наименование уч",F427,A426)</f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aca="false">IF(LEFT(F427,15)="Наименование ус",F427,IF(LEFT(F427,15)="Наименование ра",F427,B426))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aca="false">IF(LEFT(F427,1)="П",F427,C426)</f>
        <v>Показатели, характеризующие объем государственной услуги, установленные в государственном задании</v>
      </c>
      <c r="F427" s="25" t="s">
        <v>51</v>
      </c>
      <c r="G427" s="19" t="s">
        <v>52</v>
      </c>
      <c r="H427" s="21" t="s">
        <v>53</v>
      </c>
      <c r="I427" s="26" t="n">
        <v>247</v>
      </c>
      <c r="J427" s="26" t="n">
        <v>247</v>
      </c>
      <c r="K427" s="23" t="n">
        <f aca="false">J427/I427</f>
        <v>1</v>
      </c>
      <c r="L427" s="23" t="n">
        <f aca="false">(K427+K428+K429+K430+K431)/5</f>
        <v>1</v>
      </c>
      <c r="M427" s="21"/>
      <c r="N427" s="19" t="s">
        <v>31</v>
      </c>
      <c r="O427" s="23"/>
    </row>
    <row r="428" customFormat="false" ht="189" hidden="false" customHeight="false" outlineLevel="0" collapsed="false">
      <c r="A428" s="17" t="str">
        <f aca="false">IF(LEFT(F428,15)="Наименование уч",F428,A427)</f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aca="false">IF(LEFT(F428,15)="Наименование ус",F428,IF(LEFT(F428,15)="Наименование ра",F428,B427))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aca="false">IF(LEFT(F428,1)="П",F428,C427)</f>
        <v>Показатели, характеризующие объем государственной услуги, установленные в государственном задании</v>
      </c>
      <c r="F428" s="25" t="s">
        <v>54</v>
      </c>
      <c r="G428" s="19" t="s">
        <v>55</v>
      </c>
      <c r="H428" s="21" t="s">
        <v>56</v>
      </c>
      <c r="I428" s="27" t="n">
        <v>6428.34</v>
      </c>
      <c r="J428" s="27" t="n">
        <v>6428.34</v>
      </c>
      <c r="K428" s="23" t="n">
        <f aca="false">J428/I428</f>
        <v>1</v>
      </c>
      <c r="L428" s="23"/>
      <c r="M428" s="21"/>
      <c r="N428" s="19" t="s">
        <v>77</v>
      </c>
      <c r="O428" s="23"/>
    </row>
    <row r="429" customFormat="false" ht="189" hidden="false" customHeight="false" outlineLevel="0" collapsed="false">
      <c r="A429" s="17" t="str">
        <f aca="false">IF(LEFT(F429,15)="Наименование уч",F429,A428)</f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aca="false">IF(LEFT(F429,15)="Наименование ус",F429,IF(LEFT(F429,15)="Наименование ра",F429,B428))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aca="false">IF(LEFT(F429,1)="П",F429,C428)</f>
        <v>Показатели, характеризующие объем государственной услуги, установленные в государственном задании</v>
      </c>
      <c r="F429" s="25" t="s">
        <v>58</v>
      </c>
      <c r="G429" s="19" t="s">
        <v>59</v>
      </c>
      <c r="H429" s="21" t="s">
        <v>60</v>
      </c>
      <c r="I429" s="28" t="n">
        <v>1587.8</v>
      </c>
      <c r="J429" s="28" t="n">
        <v>1587.8</v>
      </c>
      <c r="K429" s="23" t="n">
        <f aca="false">J429/I429</f>
        <v>1</v>
      </c>
      <c r="L429" s="23"/>
      <c r="M429" s="21"/>
      <c r="N429" s="21" t="s">
        <v>77</v>
      </c>
      <c r="O429" s="23"/>
    </row>
    <row r="430" customFormat="false" ht="189" hidden="false" customHeight="false" outlineLevel="0" collapsed="false">
      <c r="A430" s="17" t="str">
        <f aca="false">IF(LEFT(F430,15)="Наименование уч",F430,A429)</f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aca="false">IF(LEFT(F430,15)="Наименование ус",F430,IF(LEFT(F430,15)="Наименование ра",F430,B429))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aca="false">IF(LEFT(F430,1)="П",F430,C429)</f>
        <v>Показатели, характеризующие объем государственной услуги, установленные в государственном задании</v>
      </c>
      <c r="F430" s="25" t="s">
        <v>61</v>
      </c>
      <c r="G430" s="19" t="s">
        <v>62</v>
      </c>
      <c r="H430" s="21" t="s">
        <v>63</v>
      </c>
      <c r="I430" s="29" t="n">
        <v>312</v>
      </c>
      <c r="J430" s="29" t="n">
        <v>312</v>
      </c>
      <c r="K430" s="23" t="n">
        <f aca="false">J430/I430</f>
        <v>1</v>
      </c>
      <c r="L430" s="23"/>
      <c r="M430" s="21"/>
      <c r="N430" s="19" t="s">
        <v>31</v>
      </c>
      <c r="O430" s="23"/>
    </row>
    <row r="431" customFormat="false" ht="189" hidden="false" customHeight="false" outlineLevel="0" collapsed="false">
      <c r="A431" s="17" t="str">
        <f aca="false">IF(LEFT(F431,15)="Наименование уч",F431,A430)</f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aca="false">IF(LEFT(F431,15)="Наименование ус",F431,IF(LEFT(F431,15)="Наименование ра",F431,B430))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aca="false">IF(LEFT(F431,1)="П",F431,C430)</f>
        <v>Показатели, характеризующие объем государственной услуги, установленные в государственном задании</v>
      </c>
      <c r="F431" s="25" t="s">
        <v>64</v>
      </c>
      <c r="G431" s="19" t="s">
        <v>65</v>
      </c>
      <c r="H431" s="21" t="s">
        <v>66</v>
      </c>
      <c r="I431" s="21" t="n">
        <v>234</v>
      </c>
      <c r="J431" s="21" t="n">
        <v>234</v>
      </c>
      <c r="K431" s="23" t="n">
        <f aca="false">J431/I431</f>
        <v>1</v>
      </c>
      <c r="L431" s="23"/>
      <c r="M431" s="21"/>
      <c r="N431" s="19" t="s">
        <v>31</v>
      </c>
      <c r="O431" s="23"/>
    </row>
    <row r="432" customFormat="false" ht="189" hidden="false" customHeight="false" outlineLevel="0" collapsed="false">
      <c r="A432" s="17" t="str">
        <f aca="false">IF(LEFT(F432,15)="Наименование уч",F432,A431)</f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aca="false">IF(LEFT(F432,15)="Наименование ус",F432,IF(LEFT(F432,15)="Наименование ра",F432,B431))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aca="false">IF(LEFT(F432,1)="П",F432,C431)</f>
        <v>Показатели, характеризующие объем государственной услуги, установленные в государственном задании</v>
      </c>
      <c r="F432" s="32"/>
      <c r="G432" s="32"/>
      <c r="H432" s="32"/>
      <c r="I432" s="32"/>
      <c r="J432" s="32"/>
      <c r="K432" s="32"/>
      <c r="L432" s="32"/>
      <c r="M432" s="32"/>
      <c r="N432" s="32"/>
      <c r="O432" s="32"/>
    </row>
    <row r="433" customFormat="false" ht="189" hidden="false" customHeight="true" outlineLevel="0" collapsed="false">
      <c r="A433" s="17" t="str">
        <f aca="false">IF(LEFT(F433,15)="Наименование уч",F433,A432)</f>
        <v>Наименование учреждения: краевое государственное автономное учреждение  «Редакция газеты «Победа»</v>
      </c>
      <c r="B433" s="17" t="str">
        <f aca="false">IF(LEFT(F433,15)="Наименование ус",F433,IF(LEFT(F433,15)="Наименование ра",F433,B432))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aca="false">IF(LEFT(F433,1)="П",F433,C432)</f>
        <v>Показатели, характеризующие объем государственной услуги, установленные в государственном задании</v>
      </c>
      <c r="F433" s="19" t="s">
        <v>261</v>
      </c>
      <c r="G433" s="19"/>
      <c r="H433" s="19"/>
      <c r="I433" s="19"/>
      <c r="J433" s="19"/>
      <c r="K433" s="19"/>
      <c r="L433" s="19"/>
      <c r="M433" s="19"/>
      <c r="N433" s="19"/>
      <c r="O433" s="19"/>
    </row>
    <row r="434" customFormat="false" ht="189.75" hidden="false" customHeight="true" outlineLevel="0" collapsed="false">
      <c r="A434" s="17" t="str">
        <f aca="false">IF(LEFT(F434,15)="Наименование уч",F434,A433)</f>
        <v>Наименование учреждения: краевое государственное автономное учреждение  «Редакция газеты «Победа»</v>
      </c>
      <c r="B434" s="17" t="str">
        <f aca="false">IF(LEFT(F434,15)="Наименование ус",F434,IF(LEFT(F434,15)="Наименование ра",F434,B433))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aca="false">IF(LEFT(F434,1)="П",F434,C433)</f>
        <v>Показатели, характеризующие объем государственной услуги, установленные в государственном задании</v>
      </c>
      <c r="F434" s="19" t="s">
        <v>16</v>
      </c>
      <c r="G434" s="19"/>
      <c r="H434" s="19"/>
      <c r="I434" s="19"/>
      <c r="J434" s="19"/>
      <c r="K434" s="19"/>
      <c r="L434" s="19"/>
      <c r="M434" s="19"/>
      <c r="N434" s="19"/>
      <c r="O434" s="19"/>
    </row>
    <row r="435" customFormat="false" ht="189" hidden="false" customHeight="true" outlineLevel="0" collapsed="false">
      <c r="A435" s="17" t="str">
        <f aca="false">IF(LEFT(F435,15)="Наименование уч",F435,A434)</f>
        <v>Наименование учреждения: краевое государственное автономное учреждение  «Редакция газеты «Победа»</v>
      </c>
      <c r="B435" s="17" t="str">
        <f aca="false">IF(LEFT(F435,15)="Наименование ус",F435,IF(LEFT(F435,15)="Наименование ра",F435,B434))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aca="false">IF(LEFT(F435,1)="П",F435,C434)</f>
        <v>Показатели, характеризующие качество государственной услуги, установленные в государственном задании</v>
      </c>
      <c r="F435" s="19" t="s">
        <v>17</v>
      </c>
      <c r="G435" s="19"/>
      <c r="H435" s="19"/>
      <c r="I435" s="19"/>
      <c r="J435" s="19"/>
      <c r="K435" s="19" t="s">
        <v>18</v>
      </c>
      <c r="L435" s="19" t="s">
        <v>19</v>
      </c>
      <c r="M435" s="19" t="s">
        <v>20</v>
      </c>
      <c r="N435" s="19"/>
      <c r="O435" s="19"/>
    </row>
    <row r="436" customFormat="false" ht="189" hidden="false" customHeight="false" outlineLevel="0" collapsed="false">
      <c r="A436" s="17" t="str">
        <f aca="false">IF(LEFT(F436,15)="Наименование уч",F436,A435)</f>
        <v>Наименование учреждения: краевое государственное автономное учреждение  «Редакция газеты «Победа»</v>
      </c>
      <c r="B436" s="17" t="str">
        <f aca="false">IF(LEFT(F436,15)="Наименование ус",F436,IF(LEFT(F436,15)="Наименование ра",F436,B435))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aca="false">IF(LEFT(F436,1)="П",F436,C435)</f>
        <v>Показатели, характеризующие качество государственной услуги, установленные в государственном задании</v>
      </c>
      <c r="F436" s="21" t="s">
        <v>21</v>
      </c>
      <c r="G436" s="19" t="s">
        <v>22</v>
      </c>
      <c r="H436" s="21" t="s">
        <v>23</v>
      </c>
      <c r="I436" s="21" t="s">
        <v>24</v>
      </c>
      <c r="J436" s="21" t="n">
        <v>33</v>
      </c>
      <c r="K436" s="23" t="n">
        <f aca="false">J436/20</f>
        <v>1.65</v>
      </c>
      <c r="L436" s="23" t="n">
        <f aca="false">(K436+K437+K438+K439+K440+K441)/6</f>
        <v>1.10833333333333</v>
      </c>
      <c r="M436" s="19" t="s">
        <v>25</v>
      </c>
      <c r="N436" s="19" t="s">
        <v>26</v>
      </c>
      <c r="O436" s="23" t="n">
        <f aca="false">(L436+L444)/2</f>
        <v>1.05416666666667</v>
      </c>
    </row>
    <row r="437" customFormat="false" ht="189" hidden="false" customHeight="false" outlineLevel="0" collapsed="false">
      <c r="A437" s="17" t="str">
        <f aca="false">IF(LEFT(F437,15)="Наименование уч",F437,A436)</f>
        <v>Наименование учреждения: краевое государственное автономное учреждение  «Редакция газеты «Победа»</v>
      </c>
      <c r="B437" s="17" t="str">
        <f aca="false">IF(LEFT(F437,15)="Наименование ус",F437,IF(LEFT(F437,15)="Наименование ра",F437,B436))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aca="false">IF(LEFT(F437,1)="П",F437,C436)</f>
        <v>Показатели, характеризующие качество государственной услуги, установленные в государственном задании</v>
      </c>
      <c r="F437" s="21" t="s">
        <v>27</v>
      </c>
      <c r="G437" s="19" t="s">
        <v>262</v>
      </c>
      <c r="H437" s="21" t="s">
        <v>29</v>
      </c>
      <c r="I437" s="21" t="s">
        <v>263</v>
      </c>
      <c r="J437" s="24" t="n">
        <v>5600</v>
      </c>
      <c r="K437" s="23" t="n">
        <f aca="false">J437/5600</f>
        <v>1</v>
      </c>
      <c r="L437" s="23"/>
      <c r="M437" s="21"/>
      <c r="N437" s="19" t="s">
        <v>31</v>
      </c>
      <c r="O437" s="23"/>
    </row>
    <row r="438" customFormat="false" ht="189" hidden="false" customHeight="false" outlineLevel="0" collapsed="false">
      <c r="A438" s="17" t="str">
        <f aca="false">IF(LEFT(F438,15)="Наименование уч",F438,A437)</f>
        <v>Наименование учреждения: краевое государственное автономное учреждение  «Редакция газеты «Победа»</v>
      </c>
      <c r="B438" s="17" t="str">
        <f aca="false">IF(LEFT(F438,15)="Наименование ус",F438,IF(LEFT(F438,15)="Наименование ра",F438,B437))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aca="false">IF(LEFT(F438,1)="П",F438,C437)</f>
        <v>Показатели, характеризующие качество государственной услуги, установленные в государственном задании</v>
      </c>
      <c r="F438" s="21" t="s">
        <v>32</v>
      </c>
      <c r="G438" s="19" t="s">
        <v>264</v>
      </c>
      <c r="H438" s="19" t="s">
        <v>34</v>
      </c>
      <c r="I438" s="21" t="s">
        <v>35</v>
      </c>
      <c r="J438" s="21" t="n">
        <v>1</v>
      </c>
      <c r="K438" s="23" t="n">
        <f aca="false">J438/1</f>
        <v>1</v>
      </c>
      <c r="L438" s="23"/>
      <c r="M438" s="21"/>
      <c r="N438" s="19" t="s">
        <v>31</v>
      </c>
      <c r="O438" s="23"/>
    </row>
    <row r="439" customFormat="false" ht="189" hidden="false" customHeight="false" outlineLevel="0" collapsed="false">
      <c r="A439" s="17" t="str">
        <f aca="false">IF(LEFT(F439,15)="Наименование уч",F439,A438)</f>
        <v>Наименование учреждения: краевое государственное автономное учреждение  «Редакция газеты «Победа»</v>
      </c>
      <c r="B439" s="17" t="str">
        <f aca="false">IF(LEFT(F439,15)="Наименование ус",F439,IF(LEFT(F439,15)="Наименование ра",F439,B438))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aca="false">IF(LEFT(F439,1)="П",F439,C438)</f>
        <v>Показатели, характеризующие качество государственной услуги, установленные в государственном задании</v>
      </c>
      <c r="F439" s="21" t="s">
        <v>36</v>
      </c>
      <c r="G439" s="19" t="s">
        <v>265</v>
      </c>
      <c r="H439" s="19" t="s">
        <v>38</v>
      </c>
      <c r="I439" s="21" t="s">
        <v>35</v>
      </c>
      <c r="J439" s="21" t="n">
        <v>1</v>
      </c>
      <c r="K439" s="23" t="n">
        <f aca="false">J439/1</f>
        <v>1</v>
      </c>
      <c r="L439" s="23"/>
      <c r="M439" s="21"/>
      <c r="N439" s="19" t="s">
        <v>31</v>
      </c>
      <c r="O439" s="23"/>
    </row>
    <row r="440" customFormat="false" ht="189" hidden="false" customHeight="false" outlineLevel="0" collapsed="false">
      <c r="A440" s="17" t="str">
        <f aca="false">IF(LEFT(F440,15)="Наименование уч",F440,A439)</f>
        <v>Наименование учреждения: краевое государственное автономное учреждение  «Редакция газеты «Победа»</v>
      </c>
      <c r="B440" s="17" t="str">
        <f aca="false">IF(LEFT(F440,15)="Наименование ус",F440,IF(LEFT(F440,15)="Наименование ра",F440,B439))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aca="false">IF(LEFT(F440,1)="П",F440,C439)</f>
        <v>Показатели, характеризующие качество государственной услуги, установленные в государственном задании</v>
      </c>
      <c r="F440" s="21" t="s">
        <v>39</v>
      </c>
      <c r="G440" s="19" t="s">
        <v>266</v>
      </c>
      <c r="H440" s="19" t="s">
        <v>41</v>
      </c>
      <c r="I440" s="21" t="s">
        <v>267</v>
      </c>
      <c r="J440" s="21" t="n">
        <v>174</v>
      </c>
      <c r="K440" s="23" t="n">
        <f aca="false">J440/174</f>
        <v>1</v>
      </c>
      <c r="L440" s="23"/>
      <c r="M440" s="21"/>
      <c r="N440" s="19" t="s">
        <v>31</v>
      </c>
      <c r="O440" s="23"/>
    </row>
    <row r="441" customFormat="false" ht="189" hidden="false" customHeight="false" outlineLevel="0" collapsed="false">
      <c r="A441" s="17" t="str">
        <f aca="false">IF(LEFT(F441,15)="Наименование уч",F441,A440)</f>
        <v>Наименование учреждения: краевое государственное автономное учреждение  «Редакция газеты «Победа»</v>
      </c>
      <c r="B441" s="17" t="str">
        <f aca="false">IF(LEFT(F441,15)="Наименование ус",F441,IF(LEFT(F441,15)="Наименование ра",F441,B440))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aca="false">IF(LEFT(F441,1)="П",F441,C440)</f>
        <v>Показатели, характеризующие качество государственной услуги, установленные в государственном задании</v>
      </c>
      <c r="F441" s="21" t="s">
        <v>43</v>
      </c>
      <c r="G441" s="19" t="s">
        <v>44</v>
      </c>
      <c r="H441" s="21" t="s">
        <v>45</v>
      </c>
      <c r="I441" s="21" t="s">
        <v>35</v>
      </c>
      <c r="J441" s="21" t="n">
        <v>1</v>
      </c>
      <c r="K441" s="23" t="n">
        <f aca="false">J441/1</f>
        <v>1</v>
      </c>
      <c r="L441" s="23"/>
      <c r="M441" s="21"/>
      <c r="N441" s="19" t="s">
        <v>26</v>
      </c>
      <c r="O441" s="23"/>
    </row>
    <row r="442" customFormat="false" ht="189" hidden="false" customHeight="true" outlineLevel="0" collapsed="false">
      <c r="A442" s="17" t="str">
        <f aca="false">IF(LEFT(F442,15)="Наименование уч",F442,A441)</f>
        <v>Наименование учреждения: краевое государственное автономное учреждение  «Редакция газеты «Победа»</v>
      </c>
      <c r="B442" s="17" t="str">
        <f aca="false">IF(LEFT(F442,15)="Наименование ус",F442,IF(LEFT(F442,15)="Наименование ра",F442,B441))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aca="false">IF(LEFT(F442,1)="П",F442,C441)</f>
        <v>Показатели, характеризующие объем государственной услуги, установленные в государственном задании</v>
      </c>
      <c r="F442" s="19" t="s">
        <v>47</v>
      </c>
      <c r="G442" s="19"/>
      <c r="H442" s="19"/>
      <c r="I442" s="19"/>
      <c r="J442" s="19"/>
      <c r="K442" s="21" t="s">
        <v>48</v>
      </c>
      <c r="L442" s="21" t="s">
        <v>49</v>
      </c>
      <c r="M442" s="21" t="s">
        <v>20</v>
      </c>
      <c r="N442" s="21"/>
      <c r="O442" s="23"/>
    </row>
    <row r="443" customFormat="false" ht="189" hidden="false" customHeight="false" outlineLevel="0" collapsed="false">
      <c r="A443" s="17" t="str">
        <f aca="false">IF(LEFT(F443,15)="Наименование уч",F443,A442)</f>
        <v>Наименование учреждения: краевое государственное автономное учреждение  «Редакция газеты «Победа»</v>
      </c>
      <c r="B443" s="17" t="str">
        <f aca="false">IF(LEFT(F443,15)="Наименование ус",F443,IF(LEFT(F443,15)="Наименование ра",F443,B442))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aca="false">IF(LEFT(F443,1)="П",F443,C442)</f>
        <v>Показатели, характеризующие объем государственной услуги, установленные в государственном задании</v>
      </c>
      <c r="F443" s="25" t="s">
        <v>21</v>
      </c>
      <c r="G443" s="19" t="s">
        <v>268</v>
      </c>
      <c r="H443" s="21"/>
      <c r="I443" s="21"/>
      <c r="J443" s="21"/>
      <c r="K443" s="21"/>
      <c r="L443" s="21"/>
      <c r="M443" s="21"/>
      <c r="N443" s="21"/>
      <c r="O443" s="23"/>
    </row>
    <row r="444" customFormat="false" ht="189" hidden="false" customHeight="false" outlineLevel="0" collapsed="false">
      <c r="A444" s="17" t="str">
        <f aca="false">IF(LEFT(F444,15)="Наименование уч",F444,A443)</f>
        <v>Наименование учреждения: краевое государственное автономное учреждение  «Редакция газеты «Победа»</v>
      </c>
      <c r="B444" s="17" t="str">
        <f aca="false">IF(LEFT(F444,15)="Наименование ус",F444,IF(LEFT(F444,15)="Наименование ра",F444,B443))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aca="false">IF(LEFT(F444,1)="П",F444,C443)</f>
        <v>Показатели, характеризующие объем государственной услуги, установленные в государственном задании</v>
      </c>
      <c r="F444" s="25" t="s">
        <v>51</v>
      </c>
      <c r="G444" s="19" t="s">
        <v>52</v>
      </c>
      <c r="H444" s="21" t="s">
        <v>53</v>
      </c>
      <c r="I444" s="26" t="n">
        <v>221</v>
      </c>
      <c r="J444" s="26" t="n">
        <v>221</v>
      </c>
      <c r="K444" s="23" t="n">
        <f aca="false">J444/I444</f>
        <v>1</v>
      </c>
      <c r="L444" s="23" t="n">
        <f aca="false">(K444+K445+K446+K447+K448)/5</f>
        <v>1</v>
      </c>
      <c r="M444" s="21"/>
      <c r="N444" s="19" t="s">
        <v>31</v>
      </c>
      <c r="O444" s="23"/>
    </row>
    <row r="445" customFormat="false" ht="189" hidden="false" customHeight="false" outlineLevel="0" collapsed="false">
      <c r="A445" s="17" t="str">
        <f aca="false">IF(LEFT(F445,15)="Наименование уч",F445,A444)</f>
        <v>Наименование учреждения: краевое государственное автономное учреждение  «Редакция газеты «Победа»</v>
      </c>
      <c r="B445" s="17" t="str">
        <f aca="false">IF(LEFT(F445,15)="Наименование ус",F445,IF(LEFT(F445,15)="Наименование ра",F445,B444))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aca="false">IF(LEFT(F445,1)="П",F445,C444)</f>
        <v>Показатели, характеризующие объем государственной услуги, установленные в государственном задании</v>
      </c>
      <c r="F445" s="25" t="s">
        <v>54</v>
      </c>
      <c r="G445" s="19" t="s">
        <v>55</v>
      </c>
      <c r="H445" s="21" t="s">
        <v>56</v>
      </c>
      <c r="I445" s="27" t="n">
        <v>10299.55</v>
      </c>
      <c r="J445" s="27" t="n">
        <v>10299.55</v>
      </c>
      <c r="K445" s="23" t="n">
        <f aca="false">J445/I445</f>
        <v>1</v>
      </c>
      <c r="L445" s="23"/>
      <c r="M445" s="21"/>
      <c r="N445" s="19" t="s">
        <v>77</v>
      </c>
      <c r="O445" s="23"/>
    </row>
    <row r="446" customFormat="false" ht="189" hidden="false" customHeight="false" outlineLevel="0" collapsed="false">
      <c r="A446" s="17" t="str">
        <f aca="false">IF(LEFT(F446,15)="Наименование уч",F446,A445)</f>
        <v>Наименование учреждения: краевое государственное автономное учреждение  «Редакция газеты «Победа»</v>
      </c>
      <c r="B446" s="17" t="str">
        <f aca="false">IF(LEFT(F446,15)="Наименование ус",F446,IF(LEFT(F446,15)="Наименование ра",F446,B445))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aca="false">IF(LEFT(F446,1)="П",F446,C445)</f>
        <v>Показатели, характеризующие объем государственной услуги, установленные в государственном задании</v>
      </c>
      <c r="F446" s="25" t="s">
        <v>58</v>
      </c>
      <c r="G446" s="19" t="s">
        <v>59</v>
      </c>
      <c r="H446" s="21" t="s">
        <v>60</v>
      </c>
      <c r="I446" s="28" t="n">
        <v>2276.2</v>
      </c>
      <c r="J446" s="28" t="n">
        <v>2276.2</v>
      </c>
      <c r="K446" s="23" t="n">
        <f aca="false">J446/I446</f>
        <v>1</v>
      </c>
      <c r="L446" s="23"/>
      <c r="M446" s="21"/>
      <c r="N446" s="21" t="s">
        <v>77</v>
      </c>
      <c r="O446" s="23"/>
    </row>
    <row r="447" customFormat="false" ht="189" hidden="false" customHeight="false" outlineLevel="0" collapsed="false">
      <c r="A447" s="17" t="str">
        <f aca="false">IF(LEFT(F447,15)="Наименование уч",F447,A446)</f>
        <v>Наименование учреждения: краевое государственное автономное учреждение  «Редакция газеты «Победа»</v>
      </c>
      <c r="B447" s="17" t="str">
        <f aca="false">IF(LEFT(F447,15)="Наименование ус",F447,IF(LEFT(F447,15)="Наименование ра",F447,B446))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aca="false">IF(LEFT(F447,1)="П",F447,C446)</f>
        <v>Показатели, характеризующие объем государственной услуги, установленные в государственном задании</v>
      </c>
      <c r="F447" s="25" t="s">
        <v>61</v>
      </c>
      <c r="G447" s="19" t="s">
        <v>62</v>
      </c>
      <c r="H447" s="21" t="s">
        <v>63</v>
      </c>
      <c r="I447" s="29" t="n">
        <v>208</v>
      </c>
      <c r="J447" s="29" t="n">
        <v>208</v>
      </c>
      <c r="K447" s="23" t="n">
        <f aca="false">J447/I447</f>
        <v>1</v>
      </c>
      <c r="L447" s="23"/>
      <c r="M447" s="21"/>
      <c r="N447" s="19" t="s">
        <v>31</v>
      </c>
      <c r="O447" s="23"/>
    </row>
    <row r="448" customFormat="false" ht="189" hidden="false" customHeight="false" outlineLevel="0" collapsed="false">
      <c r="A448" s="17" t="str">
        <f aca="false">IF(LEFT(F448,15)="Наименование уч",F448,A447)</f>
        <v>Наименование учреждения: краевое государственное автономное учреждение  «Редакция газеты «Победа»</v>
      </c>
      <c r="B448" s="17" t="str">
        <f aca="false">IF(LEFT(F448,15)="Наименование ус",F448,IF(LEFT(F448,15)="Наименование ра",F448,B447))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aca="false">IF(LEFT(F448,1)="П",F448,C447)</f>
        <v>Показатели, характеризующие объем государственной услуги, установленные в государственном задании</v>
      </c>
      <c r="F448" s="25" t="s">
        <v>64</v>
      </c>
      <c r="G448" s="19" t="s">
        <v>65</v>
      </c>
      <c r="H448" s="21" t="s">
        <v>66</v>
      </c>
      <c r="I448" s="21" t="n">
        <v>291.2</v>
      </c>
      <c r="J448" s="21" t="n">
        <v>291.2</v>
      </c>
      <c r="K448" s="23" t="n">
        <f aca="false">J448/I448</f>
        <v>1</v>
      </c>
      <c r="L448" s="23"/>
      <c r="M448" s="21"/>
      <c r="N448" s="19" t="s">
        <v>31</v>
      </c>
      <c r="O448" s="23"/>
    </row>
    <row r="449" customFormat="false" ht="189" hidden="false" customHeight="false" outlineLevel="0" collapsed="false">
      <c r="A449" s="17" t="str">
        <f aca="false">IF(LEFT(F449,15)="Наименование уч",F449,A448)</f>
        <v>Наименование учреждения: краевое государственное автономное учреждение  «Редакция газеты «Победа»</v>
      </c>
      <c r="B449" s="17" t="str">
        <f aca="false">IF(LEFT(F449,15)="Наименование ус",F449,IF(LEFT(F449,15)="Наименование ра",F449,B448))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aca="false">IF(LEFT(F449,1)="П",F449,C448)</f>
        <v>Показатели, характеризующие объем государственной услуги, установленные в государственном задании</v>
      </c>
      <c r="F449" s="32"/>
      <c r="G449" s="32"/>
      <c r="H449" s="32"/>
      <c r="I449" s="32"/>
      <c r="J449" s="32"/>
      <c r="K449" s="32"/>
      <c r="L449" s="32"/>
      <c r="M449" s="32"/>
      <c r="N449" s="32"/>
      <c r="O449" s="32"/>
    </row>
    <row r="450" customFormat="false" ht="189" hidden="false" customHeight="true" outlineLevel="0" collapsed="false">
      <c r="A450" s="17" t="str">
        <f aca="false">IF(LEFT(F450,15)="Наименование уч",F450,A449)</f>
        <v>Наименование учреждения: краевое государственное автономное учреждение «Редакция газеты «Грани» </v>
      </c>
      <c r="B450" s="17" t="str">
        <f aca="false">IF(LEFT(F450,15)="Наименование ус",F450,IF(LEFT(F450,15)="Наименование ра",F450,B449))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aca="false">IF(LEFT(F450,1)="П",F450,C449)</f>
        <v>Показатели, характеризующие объем государственной услуги, установленные в государственном задании</v>
      </c>
      <c r="F450" s="19" t="s">
        <v>269</v>
      </c>
      <c r="G450" s="19"/>
      <c r="H450" s="19"/>
      <c r="I450" s="19"/>
      <c r="J450" s="19"/>
      <c r="K450" s="19"/>
      <c r="L450" s="19"/>
      <c r="M450" s="19"/>
      <c r="N450" s="19"/>
      <c r="O450" s="19"/>
    </row>
    <row r="451" customFormat="false" ht="189.75" hidden="false" customHeight="true" outlineLevel="0" collapsed="false">
      <c r="A451" s="17" t="str">
        <f aca="false">IF(LEFT(F451,15)="Наименование уч",F451,A450)</f>
        <v>Наименование учреждения: краевое государственное автономное учреждение «Редакция газеты «Грани» </v>
      </c>
      <c r="B451" s="17" t="str">
        <f aca="false">IF(LEFT(F451,15)="Наименование ус",F451,IF(LEFT(F451,15)="Наименование ра",F451,B450))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aca="false">IF(LEFT(F451,1)="П",F451,C450)</f>
        <v>Показатели, характеризующие объем государственной услуги, установленные в государственном задании</v>
      </c>
      <c r="F451" s="19" t="s">
        <v>16</v>
      </c>
      <c r="G451" s="19"/>
      <c r="H451" s="19"/>
      <c r="I451" s="19"/>
      <c r="J451" s="19"/>
      <c r="K451" s="19"/>
      <c r="L451" s="19"/>
      <c r="M451" s="19"/>
      <c r="N451" s="19"/>
      <c r="O451" s="19"/>
    </row>
    <row r="452" customFormat="false" ht="189" hidden="false" customHeight="true" outlineLevel="0" collapsed="false">
      <c r="A452" s="17" t="str">
        <f aca="false">IF(LEFT(F452,15)="Наименование уч",F452,A451)</f>
        <v>Наименование учреждения: краевое государственное автономное учреждение «Редакция газеты «Грани» </v>
      </c>
      <c r="B452" s="17" t="str">
        <f aca="false">IF(LEFT(F452,15)="Наименование ус",F452,IF(LEFT(F452,15)="Наименование ра",F452,B451))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aca="false">IF(LEFT(F452,1)="П",F452,C451)</f>
        <v>Показатели, характеризующие качество государственной услуги, установленные в государственном задании</v>
      </c>
      <c r="F452" s="19" t="s">
        <v>17</v>
      </c>
      <c r="G452" s="19"/>
      <c r="H452" s="19"/>
      <c r="I452" s="19"/>
      <c r="J452" s="19"/>
      <c r="K452" s="19" t="s">
        <v>18</v>
      </c>
      <c r="L452" s="19" t="s">
        <v>19</v>
      </c>
      <c r="M452" s="19" t="s">
        <v>20</v>
      </c>
      <c r="N452" s="19"/>
      <c r="O452" s="19"/>
    </row>
    <row r="453" customFormat="false" ht="189" hidden="false" customHeight="false" outlineLevel="0" collapsed="false">
      <c r="A453" s="17" t="str">
        <f aca="false">IF(LEFT(F453,15)="Наименование уч",F453,A452)</f>
        <v>Наименование учреждения: краевое государственное автономное учреждение «Редакция газеты «Грани» </v>
      </c>
      <c r="B453" s="17" t="str">
        <f aca="false">IF(LEFT(F453,15)="Наименование ус",F453,IF(LEFT(F453,15)="Наименование ра",F453,B452))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aca="false">IF(LEFT(F453,1)="П",F453,C452)</f>
        <v>Показатели, характеризующие качество государственной услуги, установленные в государственном задании</v>
      </c>
      <c r="F453" s="21" t="s">
        <v>21</v>
      </c>
      <c r="G453" s="19" t="s">
        <v>22</v>
      </c>
      <c r="H453" s="21" t="s">
        <v>23</v>
      </c>
      <c r="I453" s="21" t="s">
        <v>24</v>
      </c>
      <c r="J453" s="21" t="n">
        <v>20</v>
      </c>
      <c r="K453" s="23" t="n">
        <f aca="false">J453/20</f>
        <v>1</v>
      </c>
      <c r="L453" s="23" t="n">
        <f aca="false">(K453+K454+K455+K456+K457+K458)/6</f>
        <v>1.33333333333333</v>
      </c>
      <c r="M453" s="21"/>
      <c r="N453" s="19" t="s">
        <v>26</v>
      </c>
      <c r="O453" s="23" t="n">
        <f aca="false">(L453+L461)/2</f>
        <v>1.16666666666667</v>
      </c>
    </row>
    <row r="454" customFormat="false" ht="189" hidden="false" customHeight="false" outlineLevel="0" collapsed="false">
      <c r="A454" s="17" t="str">
        <f aca="false">IF(LEFT(F454,15)="Наименование уч",F454,A453)</f>
        <v>Наименование учреждения: краевое государственное автономное учреждение «Редакция газеты «Грани» </v>
      </c>
      <c r="B454" s="17" t="str">
        <f aca="false">IF(LEFT(F454,15)="Наименование ус",F454,IF(LEFT(F454,15)="Наименование ра",F454,B453))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aca="false">IF(LEFT(F454,1)="П",F454,C453)</f>
        <v>Показатели, характеризующие качество государственной услуги, установленные в государственном задании</v>
      </c>
      <c r="F454" s="21" t="s">
        <v>27</v>
      </c>
      <c r="G454" s="19" t="s">
        <v>270</v>
      </c>
      <c r="H454" s="21" t="s">
        <v>29</v>
      </c>
      <c r="I454" s="21" t="s">
        <v>248</v>
      </c>
      <c r="J454" s="24" t="n">
        <v>3000</v>
      </c>
      <c r="K454" s="23" t="n">
        <f aca="false">J454/3000</f>
        <v>1</v>
      </c>
      <c r="L454" s="23"/>
      <c r="M454" s="21"/>
      <c r="N454" s="19" t="s">
        <v>31</v>
      </c>
      <c r="O454" s="23"/>
    </row>
    <row r="455" customFormat="false" ht="189" hidden="false" customHeight="false" outlineLevel="0" collapsed="false">
      <c r="A455" s="17" t="str">
        <f aca="false">IF(LEFT(F455,15)="Наименование уч",F455,A454)</f>
        <v>Наименование учреждения: краевое государственное автономное учреждение «Редакция газеты «Грани» </v>
      </c>
      <c r="B455" s="17" t="str">
        <f aca="false">IF(LEFT(F455,15)="Наименование ус",F455,IF(LEFT(F455,15)="Наименование ра",F455,B454))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aca="false">IF(LEFT(F455,1)="П",F455,C454)</f>
        <v>Показатели, характеризующие качество государственной услуги, установленные в государственном задании</v>
      </c>
      <c r="F455" s="21" t="s">
        <v>32</v>
      </c>
      <c r="G455" s="19" t="s">
        <v>271</v>
      </c>
      <c r="H455" s="19" t="s">
        <v>34</v>
      </c>
      <c r="I455" s="21" t="s">
        <v>35</v>
      </c>
      <c r="J455" s="21" t="n">
        <v>1</v>
      </c>
      <c r="K455" s="23" t="n">
        <f aca="false">J455/1</f>
        <v>1</v>
      </c>
      <c r="L455" s="23"/>
      <c r="M455" s="21"/>
      <c r="N455" s="19" t="s">
        <v>31</v>
      </c>
      <c r="O455" s="23"/>
    </row>
    <row r="456" customFormat="false" ht="189" hidden="false" customHeight="false" outlineLevel="0" collapsed="false">
      <c r="A456" s="17" t="str">
        <f aca="false">IF(LEFT(F456,15)="Наименование уч",F456,A455)</f>
        <v>Наименование учреждения: краевое государственное автономное учреждение «Редакция газеты «Грани» </v>
      </c>
      <c r="B456" s="17" t="str">
        <f aca="false">IF(LEFT(F456,15)="Наименование ус",F456,IF(LEFT(F456,15)="Наименование ра",F456,B455))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aca="false">IF(LEFT(F456,1)="П",F456,C455)</f>
        <v>Показатели, характеризующие качество государственной услуги, установленные в государственном задании</v>
      </c>
      <c r="F456" s="21" t="s">
        <v>36</v>
      </c>
      <c r="G456" s="19" t="s">
        <v>272</v>
      </c>
      <c r="H456" s="19" t="s">
        <v>38</v>
      </c>
      <c r="I456" s="21" t="s">
        <v>35</v>
      </c>
      <c r="J456" s="21" t="n">
        <v>1</v>
      </c>
      <c r="K456" s="23" t="n">
        <f aca="false">J456/1</f>
        <v>1</v>
      </c>
      <c r="L456" s="23"/>
      <c r="M456" s="21"/>
      <c r="N456" s="19" t="s">
        <v>31</v>
      </c>
      <c r="O456" s="23"/>
    </row>
    <row r="457" customFormat="false" ht="189" hidden="false" customHeight="false" outlineLevel="0" collapsed="false">
      <c r="A457" s="17" t="str">
        <f aca="false">IF(LEFT(F457,15)="Наименование уч",F457,A456)</f>
        <v>Наименование учреждения: краевое государственное автономное учреждение «Редакция газеты «Грани» </v>
      </c>
      <c r="B457" s="17" t="str">
        <f aca="false">IF(LEFT(F457,15)="Наименование ус",F457,IF(LEFT(F457,15)="Наименование ра",F457,B456))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aca="false">IF(LEFT(F457,1)="П",F457,C456)</f>
        <v>Показатели, характеризующие качество государственной услуги, установленные в государственном задании</v>
      </c>
      <c r="F457" s="21" t="s">
        <v>39</v>
      </c>
      <c r="G457" s="19" t="s">
        <v>273</v>
      </c>
      <c r="H457" s="19" t="s">
        <v>41</v>
      </c>
      <c r="I457" s="21" t="s">
        <v>42</v>
      </c>
      <c r="J457" s="21" t="n">
        <v>221</v>
      </c>
      <c r="K457" s="23" t="n">
        <f aca="false">J457/221</f>
        <v>1</v>
      </c>
      <c r="L457" s="23"/>
      <c r="M457" s="21"/>
      <c r="N457" s="19" t="s">
        <v>31</v>
      </c>
      <c r="O457" s="23"/>
    </row>
    <row r="458" customFormat="false" ht="189" hidden="false" customHeight="false" outlineLevel="0" collapsed="false">
      <c r="A458" s="17" t="str">
        <f aca="false">IF(LEFT(F458,15)="Наименование уч",F458,A457)</f>
        <v>Наименование учреждения: краевое государственное автономное учреждение «Редакция газеты «Грани» </v>
      </c>
      <c r="B458" s="17" t="str">
        <f aca="false">IF(LEFT(F458,15)="Наименование ус",F458,IF(LEFT(F458,15)="Наименование ра",F458,B457))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aca="false">IF(LEFT(F458,1)="П",F458,C457)</f>
        <v>Показатели, характеризующие качество государственной услуги, установленные в государственном задании</v>
      </c>
      <c r="F458" s="21" t="s">
        <v>43</v>
      </c>
      <c r="G458" s="19" t="s">
        <v>44</v>
      </c>
      <c r="H458" s="21" t="s">
        <v>45</v>
      </c>
      <c r="I458" s="21" t="s">
        <v>35</v>
      </c>
      <c r="J458" s="21" t="n">
        <v>3</v>
      </c>
      <c r="K458" s="23" t="n">
        <f aca="false">J458/1</f>
        <v>3</v>
      </c>
      <c r="L458" s="23"/>
      <c r="M458" s="19" t="s">
        <v>46</v>
      </c>
      <c r="N458" s="19" t="s">
        <v>26</v>
      </c>
      <c r="O458" s="23"/>
    </row>
    <row r="459" customFormat="false" ht="189" hidden="false" customHeight="true" outlineLevel="0" collapsed="false">
      <c r="A459" s="17" t="str">
        <f aca="false">IF(LEFT(F459,15)="Наименование уч",F459,A458)</f>
        <v>Наименование учреждения: краевое государственное автономное учреждение «Редакция газеты «Грани» </v>
      </c>
      <c r="B459" s="17" t="str">
        <f aca="false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aca="false">IF(LEFT(F459,1)="П",F459,C458)</f>
        <v>Показатели, характеризующие объем государственной услуги, установленные в государственном задании</v>
      </c>
      <c r="F459" s="19" t="s">
        <v>47</v>
      </c>
      <c r="G459" s="19"/>
      <c r="H459" s="19"/>
      <c r="I459" s="19"/>
      <c r="J459" s="19"/>
      <c r="K459" s="21" t="s">
        <v>48</v>
      </c>
      <c r="L459" s="21" t="s">
        <v>49</v>
      </c>
      <c r="M459" s="21" t="s">
        <v>20</v>
      </c>
      <c r="N459" s="21"/>
      <c r="O459" s="23"/>
    </row>
    <row r="460" customFormat="false" ht="189" hidden="false" customHeight="false" outlineLevel="0" collapsed="false">
      <c r="A460" s="17" t="str">
        <f aca="false">IF(LEFT(F460,15)="Наименование уч",F460,A459)</f>
        <v>Наименование учреждения: краевое государственное автономное учреждение «Редакция газеты «Грани» </v>
      </c>
      <c r="B460" s="17" t="str">
        <f aca="false">IF(LEFT(F460,15)="Наименование ус",F460,IF(LEFT(F460,15)="Наименование ра",F460,B459))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aca="false">IF(LEFT(F460,1)="П",F460,C459)</f>
        <v>Показатели, характеризующие объем государственной услуги, установленные в государственном задании</v>
      </c>
      <c r="F460" s="25" t="s">
        <v>21</v>
      </c>
      <c r="G460" s="19" t="s">
        <v>274</v>
      </c>
      <c r="H460" s="21"/>
      <c r="I460" s="21"/>
      <c r="J460" s="21"/>
      <c r="K460" s="21"/>
      <c r="L460" s="21"/>
      <c r="M460" s="21"/>
      <c r="N460" s="21"/>
      <c r="O460" s="23"/>
    </row>
    <row r="461" customFormat="false" ht="189" hidden="false" customHeight="false" outlineLevel="0" collapsed="false">
      <c r="A461" s="17" t="str">
        <f aca="false">IF(LEFT(F461,15)="Наименование уч",F461,A460)</f>
        <v>Наименование учреждения: краевое государственное автономное учреждение «Редакция газеты «Грани» </v>
      </c>
      <c r="B461" s="17" t="str">
        <f aca="false">IF(LEFT(F461,15)="Наименование ус",F461,IF(LEFT(F461,15)="Наименование ра",F461,B460))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aca="false">IF(LEFT(F461,1)="П",F461,C460)</f>
        <v>Показатели, характеризующие объем государственной услуги, установленные в государственном задании</v>
      </c>
      <c r="F461" s="25" t="s">
        <v>51</v>
      </c>
      <c r="G461" s="19" t="s">
        <v>52</v>
      </c>
      <c r="H461" s="21" t="s">
        <v>53</v>
      </c>
      <c r="I461" s="26" t="n">
        <v>218</v>
      </c>
      <c r="J461" s="26" t="n">
        <v>218</v>
      </c>
      <c r="K461" s="23" t="n">
        <f aca="false">J461/I461</f>
        <v>1</v>
      </c>
      <c r="L461" s="23" t="n">
        <f aca="false">(K461+K462+K463+K464+K465)/5</f>
        <v>1</v>
      </c>
      <c r="M461" s="21"/>
      <c r="N461" s="19" t="s">
        <v>31</v>
      </c>
      <c r="O461" s="23"/>
    </row>
    <row r="462" customFormat="false" ht="189" hidden="false" customHeight="false" outlineLevel="0" collapsed="false">
      <c r="A462" s="17" t="str">
        <f aca="false">IF(LEFT(F462,15)="Наименование уч",F462,A461)</f>
        <v>Наименование учреждения: краевое государственное автономное учреждение «Редакция газеты «Грани» </v>
      </c>
      <c r="B462" s="17" t="str">
        <f aca="false">IF(LEFT(F462,15)="Наименование ус",F462,IF(LEFT(F462,15)="Наименование ра",F462,B461))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aca="false">IF(LEFT(F462,1)="П",F462,C461)</f>
        <v>Показатели, характеризующие объем государственной услуги, установленные в государственном задании</v>
      </c>
      <c r="F462" s="25" t="s">
        <v>54</v>
      </c>
      <c r="G462" s="19" t="s">
        <v>55</v>
      </c>
      <c r="H462" s="21" t="s">
        <v>56</v>
      </c>
      <c r="I462" s="27" t="n">
        <v>8948.6</v>
      </c>
      <c r="J462" s="27" t="n">
        <v>8948.6</v>
      </c>
      <c r="K462" s="23" t="n">
        <f aca="false">J462/I462</f>
        <v>1</v>
      </c>
      <c r="L462" s="23"/>
      <c r="M462" s="21"/>
      <c r="N462" s="19" t="s">
        <v>77</v>
      </c>
      <c r="O462" s="23"/>
    </row>
    <row r="463" customFormat="false" ht="189" hidden="false" customHeight="false" outlineLevel="0" collapsed="false">
      <c r="A463" s="17" t="str">
        <f aca="false">IF(LEFT(F463,15)="Наименование уч",F463,A462)</f>
        <v>Наименование учреждения: краевое государственное автономное учреждение «Редакция газеты «Грани» </v>
      </c>
      <c r="B463" s="17" t="str">
        <f aca="false">IF(LEFT(F463,15)="Наименование ус",F463,IF(LEFT(F463,15)="Наименование ра",F463,B462))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aca="false">IF(LEFT(F463,1)="П",F463,C462)</f>
        <v>Показатели, характеризующие объем государственной услуги, установленные в государственном задании</v>
      </c>
      <c r="F463" s="25" t="s">
        <v>58</v>
      </c>
      <c r="G463" s="19" t="s">
        <v>59</v>
      </c>
      <c r="H463" s="21" t="s">
        <v>60</v>
      </c>
      <c r="I463" s="28" t="n">
        <v>1950.8</v>
      </c>
      <c r="J463" s="28" t="n">
        <v>1950.8</v>
      </c>
      <c r="K463" s="23" t="n">
        <f aca="false">J463/I463</f>
        <v>1</v>
      </c>
      <c r="L463" s="23"/>
      <c r="M463" s="21"/>
      <c r="N463" s="21" t="s">
        <v>77</v>
      </c>
      <c r="O463" s="23"/>
    </row>
    <row r="464" customFormat="false" ht="189" hidden="false" customHeight="false" outlineLevel="0" collapsed="false">
      <c r="A464" s="17" t="str">
        <f aca="false">IF(LEFT(F464,15)="Наименование уч",F464,A463)</f>
        <v>Наименование учреждения: краевое государственное автономное учреждение «Редакция газеты «Грани» </v>
      </c>
      <c r="B464" s="17" t="str">
        <f aca="false">IF(LEFT(F464,15)="Наименование ус",F464,IF(LEFT(F464,15)="Наименование ра",F464,B463))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aca="false">IF(LEFT(F464,1)="П",F464,C463)</f>
        <v>Показатели, характеризующие объем государственной услуги, установленные в государственном задании</v>
      </c>
      <c r="F464" s="25" t="s">
        <v>61</v>
      </c>
      <c r="G464" s="19" t="s">
        <v>62</v>
      </c>
      <c r="H464" s="21" t="s">
        <v>63</v>
      </c>
      <c r="I464" s="29" t="n">
        <v>156</v>
      </c>
      <c r="J464" s="29" t="n">
        <v>156</v>
      </c>
      <c r="K464" s="23" t="n">
        <f aca="false">J464/I464</f>
        <v>1</v>
      </c>
      <c r="L464" s="23"/>
      <c r="M464" s="21"/>
      <c r="N464" s="19" t="s">
        <v>31</v>
      </c>
      <c r="O464" s="23"/>
    </row>
    <row r="465" customFormat="false" ht="189" hidden="false" customHeight="false" outlineLevel="0" collapsed="false">
      <c r="A465" s="17" t="str">
        <f aca="false">IF(LEFT(F465,15)="Наименование уч",F465,A464)</f>
        <v>Наименование учреждения: краевое государственное автономное учреждение «Редакция газеты «Грани» </v>
      </c>
      <c r="B465" s="17" t="str">
        <f aca="false">IF(LEFT(F465,15)="Наименование ус",F465,IF(LEFT(F465,15)="Наименование ра",F465,B464))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aca="false">IF(LEFT(F465,1)="П",F465,C464)</f>
        <v>Показатели, характеризующие объем государственной услуги, установленные в государственном задании</v>
      </c>
      <c r="F465" s="25" t="s">
        <v>64</v>
      </c>
      <c r="G465" s="19" t="s">
        <v>65</v>
      </c>
      <c r="H465" s="21" t="s">
        <v>66</v>
      </c>
      <c r="I465" s="21" t="n">
        <v>156</v>
      </c>
      <c r="J465" s="21" t="n">
        <v>156</v>
      </c>
      <c r="K465" s="23" t="n">
        <f aca="false">J465/I465</f>
        <v>1</v>
      </c>
      <c r="L465" s="23"/>
      <c r="M465" s="21"/>
      <c r="N465" s="19" t="s">
        <v>31</v>
      </c>
      <c r="O465" s="23"/>
    </row>
    <row r="466" customFormat="false" ht="189" hidden="false" customHeight="false" outlineLevel="0" collapsed="false">
      <c r="A466" s="17" t="str">
        <f aca="false">IF(LEFT(F466,15)="Наименование уч",F466,A465)</f>
        <v>Наименование учреждения: краевое государственное автономное учреждение «Редакция газеты «Грани» </v>
      </c>
      <c r="B466" s="17" t="str">
        <f aca="false">IF(LEFT(F466,15)="Наименование ус",F466,IF(LEFT(F466,15)="Наименование ра",F466,B465))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aca="false">IF(LEFT(F466,1)="П",F466,C465)</f>
        <v>Показатели, характеризующие объем государственной услуги, установленные в государственном задании</v>
      </c>
      <c r="F466" s="32"/>
      <c r="G466" s="32"/>
      <c r="H466" s="32"/>
      <c r="I466" s="32"/>
      <c r="J466" s="32"/>
      <c r="K466" s="32"/>
      <c r="L466" s="32"/>
      <c r="M466" s="32"/>
      <c r="N466" s="32"/>
      <c r="O466" s="32"/>
    </row>
    <row r="467" customFormat="false" ht="189" hidden="false" customHeight="true" outlineLevel="0" collapsed="false">
      <c r="A467" s="17" t="str">
        <f aca="false">IF(LEFT(F467,15)="Наименование уч",F467,A466)</f>
        <v>Наименование учреждения: краевое государственное автономное учреждение  «Редакция газеты «Заря»</v>
      </c>
      <c r="B467" s="17" t="str">
        <f aca="false">IF(LEFT(F467,15)="Наименование ус",F467,IF(LEFT(F467,15)="Наименование ра",F467,B466))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aca="false">IF(LEFT(F467,1)="П",F467,C466)</f>
        <v>Показатели, характеризующие объем государственной услуги, установленные в государственном задании</v>
      </c>
      <c r="F467" s="19" t="s">
        <v>275</v>
      </c>
      <c r="G467" s="19"/>
      <c r="H467" s="19"/>
      <c r="I467" s="19"/>
      <c r="J467" s="19"/>
      <c r="K467" s="19"/>
      <c r="L467" s="19"/>
      <c r="M467" s="19"/>
      <c r="N467" s="19"/>
      <c r="O467" s="19"/>
    </row>
    <row r="468" customFormat="false" ht="189.75" hidden="false" customHeight="true" outlineLevel="0" collapsed="false">
      <c r="A468" s="17" t="str">
        <f aca="false">IF(LEFT(F468,15)="Наименование уч",F468,A467)</f>
        <v>Наименование учреждения: краевое государственное автономное учреждение  «Редакция газеты «Заря»</v>
      </c>
      <c r="B468" s="17" t="str">
        <f aca="false">IF(LEFT(F468,15)="Наименование ус",F468,IF(LEFT(F468,15)="Наименование ра",F468,B467))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aca="false">IF(LEFT(F468,1)="П",F468,C467)</f>
        <v>Показатели, характеризующие объем государственной услуги, установленные в государственном задании</v>
      </c>
      <c r="F468" s="19" t="s">
        <v>16</v>
      </c>
      <c r="G468" s="19"/>
      <c r="H468" s="19"/>
      <c r="I468" s="19"/>
      <c r="J468" s="19"/>
      <c r="K468" s="19"/>
      <c r="L468" s="19"/>
      <c r="M468" s="19"/>
      <c r="N468" s="19"/>
      <c r="O468" s="19"/>
    </row>
    <row r="469" customFormat="false" ht="189" hidden="false" customHeight="true" outlineLevel="0" collapsed="false">
      <c r="A469" s="17" t="str">
        <f aca="false">IF(LEFT(F469,15)="Наименование уч",F469,A468)</f>
        <v>Наименование учреждения: краевое государственное автономное учреждение  «Редакция газеты «Заря»</v>
      </c>
      <c r="B469" s="17" t="str">
        <f aca="false">IF(LEFT(F469,15)="Наименование ус",F469,IF(LEFT(F469,15)="Наименование ра",F469,B468))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aca="false">IF(LEFT(F469,1)="П",F469,C468)</f>
        <v>Показатели, характеризующие качество государственной услуги, установленные в государственном задании</v>
      </c>
      <c r="F469" s="19" t="s">
        <v>17</v>
      </c>
      <c r="G469" s="19"/>
      <c r="H469" s="19"/>
      <c r="I469" s="19"/>
      <c r="J469" s="19"/>
      <c r="K469" s="19" t="s">
        <v>18</v>
      </c>
      <c r="L469" s="19" t="s">
        <v>19</v>
      </c>
      <c r="M469" s="19" t="s">
        <v>20</v>
      </c>
      <c r="N469" s="19"/>
      <c r="O469" s="19"/>
    </row>
    <row r="470" customFormat="false" ht="189" hidden="false" customHeight="false" outlineLevel="0" collapsed="false">
      <c r="A470" s="17" t="str">
        <f aca="false">IF(LEFT(F470,15)="Наименование уч",F470,A469)</f>
        <v>Наименование учреждения: краевое государственное автономное учреждение  «Редакция газеты «Заря»</v>
      </c>
      <c r="B470" s="17" t="str">
        <f aca="false">IF(LEFT(F470,15)="Наименование ус",F470,IF(LEFT(F470,15)="Наименование ра",F470,B469))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aca="false">IF(LEFT(F470,1)="П",F470,C469)</f>
        <v>Показатели, характеризующие качество государственной услуги, установленные в государственном задании</v>
      </c>
      <c r="F470" s="21" t="s">
        <v>21</v>
      </c>
      <c r="G470" s="19" t="s">
        <v>22</v>
      </c>
      <c r="H470" s="21" t="s">
        <v>23</v>
      </c>
      <c r="I470" s="21" t="s">
        <v>24</v>
      </c>
      <c r="J470" s="21" t="n">
        <v>40</v>
      </c>
      <c r="K470" s="23" t="n">
        <f aca="false">J470/20</f>
        <v>2</v>
      </c>
      <c r="L470" s="23" t="n">
        <f aca="false">(K470+K471+K472+K473+K474+K475)/6</f>
        <v>1.16666666666667</v>
      </c>
      <c r="M470" s="19" t="s">
        <v>25</v>
      </c>
      <c r="N470" s="19" t="s">
        <v>26</v>
      </c>
      <c r="O470" s="23" t="n">
        <f aca="false">(L470+L478)/2</f>
        <v>1.08333333333333</v>
      </c>
    </row>
    <row r="471" customFormat="false" ht="189" hidden="false" customHeight="false" outlineLevel="0" collapsed="false">
      <c r="A471" s="17" t="str">
        <f aca="false">IF(LEFT(F471,15)="Наименование уч",F471,A470)</f>
        <v>Наименование учреждения: краевое государственное автономное учреждение  «Редакция газеты «Заря»</v>
      </c>
      <c r="B471" s="17" t="str">
        <f aca="false">IF(LEFT(F471,15)="Наименование ус",F471,IF(LEFT(F471,15)="Наименование ра",F471,B470))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aca="false">IF(LEFT(F471,1)="П",F471,C470)</f>
        <v>Показатели, характеризующие качество государственной услуги, установленные в государственном задании</v>
      </c>
      <c r="F471" s="21" t="s">
        <v>27</v>
      </c>
      <c r="G471" s="19" t="s">
        <v>276</v>
      </c>
      <c r="H471" s="21" t="s">
        <v>29</v>
      </c>
      <c r="I471" s="21" t="s">
        <v>277</v>
      </c>
      <c r="J471" s="24" t="n">
        <v>2000</v>
      </c>
      <c r="K471" s="23" t="n">
        <f aca="false">J471/2000</f>
        <v>1</v>
      </c>
      <c r="L471" s="23"/>
      <c r="M471" s="21"/>
      <c r="N471" s="19" t="s">
        <v>31</v>
      </c>
      <c r="O471" s="23"/>
    </row>
    <row r="472" customFormat="false" ht="189" hidden="false" customHeight="false" outlineLevel="0" collapsed="false">
      <c r="A472" s="17" t="str">
        <f aca="false">IF(LEFT(F472,15)="Наименование уч",F472,A471)</f>
        <v>Наименование учреждения: краевое государственное автономное учреждение  «Редакция газеты «Заря»</v>
      </c>
      <c r="B472" s="17" t="str">
        <f aca="false">IF(LEFT(F472,15)="Наименование ус",F472,IF(LEFT(F472,15)="Наименование ра",F472,B471))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aca="false">IF(LEFT(F472,1)="П",F472,C471)</f>
        <v>Показатели, характеризующие качество государственной услуги, установленные в государственном задании</v>
      </c>
      <c r="F472" s="21" t="s">
        <v>32</v>
      </c>
      <c r="G472" s="19" t="s">
        <v>278</v>
      </c>
      <c r="H472" s="19" t="s">
        <v>34</v>
      </c>
      <c r="I472" s="21" t="s">
        <v>35</v>
      </c>
      <c r="J472" s="21" t="n">
        <v>1</v>
      </c>
      <c r="K472" s="23" t="n">
        <f aca="false">J472/1</f>
        <v>1</v>
      </c>
      <c r="L472" s="23"/>
      <c r="M472" s="21"/>
      <c r="N472" s="19" t="s">
        <v>31</v>
      </c>
      <c r="O472" s="23"/>
    </row>
    <row r="473" customFormat="false" ht="189" hidden="false" customHeight="false" outlineLevel="0" collapsed="false">
      <c r="A473" s="17" t="str">
        <f aca="false">IF(LEFT(F473,15)="Наименование уч",F473,A472)</f>
        <v>Наименование учреждения: краевое государственное автономное учреждение  «Редакция газеты «Заря»</v>
      </c>
      <c r="B473" s="17" t="str">
        <f aca="false">IF(LEFT(F473,15)="Наименование ус",F473,IF(LEFT(F473,15)="Наименование ра",F473,B472))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aca="false">IF(LEFT(F473,1)="П",F473,C472)</f>
        <v>Показатели, характеризующие качество государственной услуги, установленные в государственном задании</v>
      </c>
      <c r="F473" s="21" t="s">
        <v>36</v>
      </c>
      <c r="G473" s="19" t="s">
        <v>279</v>
      </c>
      <c r="H473" s="19" t="s">
        <v>38</v>
      </c>
      <c r="I473" s="21" t="s">
        <v>35</v>
      </c>
      <c r="J473" s="21" t="n">
        <v>1</v>
      </c>
      <c r="K473" s="23" t="n">
        <f aca="false">J473/1</f>
        <v>1</v>
      </c>
      <c r="L473" s="23"/>
      <c r="M473" s="21"/>
      <c r="N473" s="19" t="s">
        <v>31</v>
      </c>
      <c r="O473" s="23"/>
    </row>
    <row r="474" customFormat="false" ht="189" hidden="false" customHeight="false" outlineLevel="0" collapsed="false">
      <c r="A474" s="17" t="str">
        <f aca="false">IF(LEFT(F474,15)="Наименование уч",F474,A473)</f>
        <v>Наименование учреждения: краевое государственное автономное учреждение  «Редакция газеты «Заря»</v>
      </c>
      <c r="B474" s="17" t="str">
        <f aca="false">IF(LEFT(F474,15)="Наименование ус",F474,IF(LEFT(F474,15)="Наименование ра",F474,B473))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aca="false">IF(LEFT(F474,1)="П",F474,C473)</f>
        <v>Показатели, характеризующие качество государственной услуги, установленные в государственном задании</v>
      </c>
      <c r="F474" s="21" t="s">
        <v>39</v>
      </c>
      <c r="G474" s="19" t="s">
        <v>280</v>
      </c>
      <c r="H474" s="19" t="s">
        <v>41</v>
      </c>
      <c r="I474" s="21" t="s">
        <v>281</v>
      </c>
      <c r="J474" s="21" t="n">
        <v>276</v>
      </c>
      <c r="K474" s="23" t="n">
        <f aca="false">J474/276</f>
        <v>1</v>
      </c>
      <c r="L474" s="23"/>
      <c r="M474" s="21"/>
      <c r="N474" s="19" t="s">
        <v>31</v>
      </c>
      <c r="O474" s="23"/>
    </row>
    <row r="475" customFormat="false" ht="189" hidden="false" customHeight="false" outlineLevel="0" collapsed="false">
      <c r="A475" s="17" t="str">
        <f aca="false">IF(LEFT(F475,15)="Наименование уч",F475,A474)</f>
        <v>Наименование учреждения: краевое государственное автономное учреждение  «Редакция газеты «Заря»</v>
      </c>
      <c r="B475" s="17" t="str">
        <f aca="false">IF(LEFT(F475,15)="Наименование ус",F475,IF(LEFT(F475,15)="Наименование ра",F475,B474))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aca="false">IF(LEFT(F475,1)="П",F475,C474)</f>
        <v>Показатели, характеризующие качество государственной услуги, установленные в государственном задании</v>
      </c>
      <c r="F475" s="21" t="s">
        <v>43</v>
      </c>
      <c r="G475" s="19" t="s">
        <v>44</v>
      </c>
      <c r="H475" s="21" t="s">
        <v>45</v>
      </c>
      <c r="I475" s="21" t="s">
        <v>35</v>
      </c>
      <c r="J475" s="21" t="n">
        <v>1</v>
      </c>
      <c r="K475" s="23" t="n">
        <f aca="false">J475/1</f>
        <v>1</v>
      </c>
      <c r="L475" s="23"/>
      <c r="M475" s="21"/>
      <c r="N475" s="19" t="s">
        <v>26</v>
      </c>
      <c r="O475" s="23"/>
    </row>
    <row r="476" customFormat="false" ht="189" hidden="false" customHeight="true" outlineLevel="0" collapsed="false">
      <c r="A476" s="17" t="str">
        <f aca="false">IF(LEFT(F476,15)="Наименование уч",F476,A475)</f>
        <v>Наименование учреждения: краевое государственное автономное учреждение  «Редакция газеты «Заря»</v>
      </c>
      <c r="B476" s="17" t="str">
        <f aca="false">IF(LEFT(F476,15)="Наименование ус",F476,IF(LEFT(F476,15)="Наименование ра",F476,B475))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aca="false">IF(LEFT(F476,1)="П",F476,C475)</f>
        <v>Показатели, характеризующие объем государственной услуги, установленные в государственном задании</v>
      </c>
      <c r="F476" s="19" t="s">
        <v>47</v>
      </c>
      <c r="G476" s="19"/>
      <c r="H476" s="19"/>
      <c r="I476" s="19"/>
      <c r="J476" s="19"/>
      <c r="K476" s="21" t="s">
        <v>48</v>
      </c>
      <c r="L476" s="21" t="s">
        <v>49</v>
      </c>
      <c r="M476" s="21" t="s">
        <v>20</v>
      </c>
      <c r="N476" s="21"/>
      <c r="O476" s="23"/>
    </row>
    <row r="477" customFormat="false" ht="189" hidden="false" customHeight="false" outlineLevel="0" collapsed="false">
      <c r="A477" s="17" t="str">
        <f aca="false">IF(LEFT(F477,15)="Наименование уч",F477,A476)</f>
        <v>Наименование учреждения: краевое государственное автономное учреждение  «Редакция газеты «Заря»</v>
      </c>
      <c r="B477" s="17" t="str">
        <f aca="false">IF(LEFT(F477,15)="Наименование ус",F477,IF(LEFT(F477,15)="Наименование ра",F477,B476))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aca="false">IF(LEFT(F477,1)="П",F477,C476)</f>
        <v>Показатели, характеризующие объем государственной услуги, установленные в государственном задании</v>
      </c>
      <c r="F477" s="25" t="s">
        <v>21</v>
      </c>
      <c r="G477" s="19" t="s">
        <v>282</v>
      </c>
      <c r="H477" s="21"/>
      <c r="I477" s="21"/>
      <c r="J477" s="21"/>
      <c r="K477" s="21"/>
      <c r="L477" s="21"/>
      <c r="M477" s="21"/>
      <c r="N477" s="21"/>
      <c r="O477" s="23"/>
    </row>
    <row r="478" customFormat="false" ht="189" hidden="false" customHeight="false" outlineLevel="0" collapsed="false">
      <c r="A478" s="17" t="str">
        <f aca="false">IF(LEFT(F478,15)="Наименование уч",F478,A477)</f>
        <v>Наименование учреждения: краевое государственное автономное учреждение  «Редакция газеты «Заря»</v>
      </c>
      <c r="B478" s="17" t="str">
        <f aca="false">IF(LEFT(F478,15)="Наименование ус",F478,IF(LEFT(F478,15)="Наименование ра",F478,B477))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aca="false">IF(LEFT(F478,1)="П",F478,C477)</f>
        <v>Показатели, характеризующие объем государственной услуги, установленные в государственном задании</v>
      </c>
      <c r="F478" s="25" t="s">
        <v>51</v>
      </c>
      <c r="G478" s="19" t="s">
        <v>52</v>
      </c>
      <c r="H478" s="21" t="s">
        <v>53</v>
      </c>
      <c r="I478" s="26" t="n">
        <v>252</v>
      </c>
      <c r="J478" s="26" t="n">
        <v>252</v>
      </c>
      <c r="K478" s="23" t="n">
        <f aca="false">J478/I478</f>
        <v>1</v>
      </c>
      <c r="L478" s="23" t="n">
        <f aca="false">(K478+K479+K480+K481+K482)/5</f>
        <v>1</v>
      </c>
      <c r="M478" s="21"/>
      <c r="N478" s="19" t="s">
        <v>31</v>
      </c>
      <c r="O478" s="23"/>
    </row>
    <row r="479" customFormat="false" ht="189" hidden="false" customHeight="false" outlineLevel="0" collapsed="false">
      <c r="A479" s="17" t="str">
        <f aca="false">IF(LEFT(F479,15)="Наименование уч",F479,A478)</f>
        <v>Наименование учреждения: краевое государственное автономное учреждение  «Редакция газеты «Заря»</v>
      </c>
      <c r="B479" s="17" t="str">
        <f aca="false">IF(LEFT(F479,15)="Наименование ус",F479,IF(LEFT(F479,15)="Наименование ра",F479,B478))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aca="false">IF(LEFT(F479,1)="П",F479,C478)</f>
        <v>Показатели, характеризующие объем государственной услуги, установленные в государственном задании</v>
      </c>
      <c r="F479" s="25" t="s">
        <v>54</v>
      </c>
      <c r="G479" s="19" t="s">
        <v>55</v>
      </c>
      <c r="H479" s="21" t="s">
        <v>56</v>
      </c>
      <c r="I479" s="27" t="n">
        <v>6497.22</v>
      </c>
      <c r="J479" s="27" t="n">
        <v>6497.22</v>
      </c>
      <c r="K479" s="23" t="n">
        <f aca="false">J479/I479</f>
        <v>1</v>
      </c>
      <c r="L479" s="23"/>
      <c r="M479" s="21"/>
      <c r="N479" s="19" t="s">
        <v>77</v>
      </c>
      <c r="O479" s="23"/>
    </row>
    <row r="480" customFormat="false" ht="189" hidden="false" customHeight="false" outlineLevel="0" collapsed="false">
      <c r="A480" s="17" t="str">
        <f aca="false">IF(LEFT(F480,15)="Наименование уч",F480,A479)</f>
        <v>Наименование учреждения: краевое государственное автономное учреждение  «Редакция газеты «Заря»</v>
      </c>
      <c r="B480" s="17" t="str">
        <f aca="false">IF(LEFT(F480,15)="Наименование ус",F480,IF(LEFT(F480,15)="Наименование ра",F480,B479))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aca="false">IF(LEFT(F480,1)="П",F480,C479)</f>
        <v>Показатели, характеризующие объем государственной услуги, установленные в государственном задании</v>
      </c>
      <c r="F480" s="25" t="s">
        <v>58</v>
      </c>
      <c r="G480" s="19" t="s">
        <v>59</v>
      </c>
      <c r="H480" s="21" t="s">
        <v>60</v>
      </c>
      <c r="I480" s="28" t="n">
        <v>1637.3</v>
      </c>
      <c r="J480" s="28" t="n">
        <v>1637.3</v>
      </c>
      <c r="K480" s="23" t="n">
        <f aca="false">J480/I480</f>
        <v>1</v>
      </c>
      <c r="L480" s="23"/>
      <c r="M480" s="21"/>
      <c r="N480" s="21" t="s">
        <v>77</v>
      </c>
      <c r="O480" s="23"/>
    </row>
    <row r="481" customFormat="false" ht="189" hidden="false" customHeight="false" outlineLevel="0" collapsed="false">
      <c r="A481" s="17" t="str">
        <f aca="false">IF(LEFT(F481,15)="Наименование уч",F481,A480)</f>
        <v>Наименование учреждения: краевое государственное автономное учреждение  «Редакция газеты «Заря»</v>
      </c>
      <c r="B481" s="17" t="str">
        <f aca="false">IF(LEFT(F481,15)="Наименование ус",F481,IF(LEFT(F481,15)="Наименование ра",F481,B480))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aca="false">IF(LEFT(F481,1)="П",F481,C480)</f>
        <v>Показатели, характеризующие объем государственной услуги, установленные в государственном задании</v>
      </c>
      <c r="F481" s="25" t="s">
        <v>61</v>
      </c>
      <c r="G481" s="19" t="s">
        <v>62</v>
      </c>
      <c r="H481" s="21" t="s">
        <v>63</v>
      </c>
      <c r="I481" s="29" t="n">
        <v>104</v>
      </c>
      <c r="J481" s="29" t="n">
        <v>104</v>
      </c>
      <c r="K481" s="23" t="n">
        <f aca="false">J481/I481</f>
        <v>1</v>
      </c>
      <c r="L481" s="23"/>
      <c r="M481" s="21"/>
      <c r="N481" s="19" t="s">
        <v>31</v>
      </c>
      <c r="O481" s="23"/>
    </row>
    <row r="482" customFormat="false" ht="189" hidden="false" customHeight="false" outlineLevel="0" collapsed="false">
      <c r="A482" s="17" t="str">
        <f aca="false">IF(LEFT(F482,15)="Наименование уч",F482,A481)</f>
        <v>Наименование учреждения: краевое государственное автономное учреждение  «Редакция газеты «Заря»</v>
      </c>
      <c r="B482" s="17" t="str">
        <f aca="false">IF(LEFT(F482,15)="Наименование ус",F482,IF(LEFT(F482,15)="Наименование ра",F482,B481))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aca="false">IF(LEFT(F482,1)="П",F482,C481)</f>
        <v>Показатели, характеризующие объем государственной услуги, установленные в государственном задании</v>
      </c>
      <c r="F482" s="25" t="s">
        <v>64</v>
      </c>
      <c r="G482" s="19" t="s">
        <v>65</v>
      </c>
      <c r="H482" s="21" t="s">
        <v>66</v>
      </c>
      <c r="I482" s="21" t="n">
        <v>156</v>
      </c>
      <c r="J482" s="21" t="n">
        <v>156</v>
      </c>
      <c r="K482" s="23" t="n">
        <f aca="false">J482/I482</f>
        <v>1</v>
      </c>
      <c r="L482" s="23"/>
      <c r="M482" s="21"/>
      <c r="N482" s="19" t="s">
        <v>31</v>
      </c>
      <c r="O482" s="23"/>
    </row>
    <row r="483" customFormat="false" ht="189" hidden="false" customHeight="false" outlineLevel="0" collapsed="false">
      <c r="A483" s="17" t="str">
        <f aca="false">IF(LEFT(F483,15)="Наименование уч",F483,A482)</f>
        <v>Наименование учреждения: краевое государственное автономное учреждение  «Редакция газеты «Заря»</v>
      </c>
      <c r="B483" s="17" t="str">
        <f aca="false">IF(LEFT(F483,15)="Наименование ус",F483,IF(LEFT(F483,15)="Наименование ра",F483,B482))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aca="false">IF(LEFT(F483,1)="П",F483,C482)</f>
        <v>Показатели, характеризующие объем государственной услуги, установленные в государственном задании</v>
      </c>
      <c r="F483" s="32"/>
      <c r="G483" s="32"/>
      <c r="H483" s="32"/>
      <c r="I483" s="32"/>
      <c r="J483" s="32"/>
      <c r="K483" s="32"/>
      <c r="L483" s="32"/>
      <c r="M483" s="32"/>
      <c r="N483" s="32"/>
      <c r="O483" s="32"/>
    </row>
    <row r="484" customFormat="false" ht="189" hidden="false" customHeight="true" outlineLevel="0" collapsed="false">
      <c r="A484" s="17" t="str">
        <f aca="false">IF(LEFT(F484,15)="Наименование уч",F484,A483)</f>
        <v>Наименование учреждения: краевое государственное автономное учреждение  «Редакция газеты «Рабочий»</v>
      </c>
      <c r="B484" s="17" t="str">
        <f aca="false">IF(LEFT(F484,15)="Наименование ус",F484,IF(LEFT(F484,15)="Наименование ра",F484,B483))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aca="false">IF(LEFT(F484,1)="П",F484,C483)</f>
        <v>Показатели, характеризующие объем государственной услуги, установленные в государственном задании</v>
      </c>
      <c r="F484" s="19" t="s">
        <v>283</v>
      </c>
      <c r="G484" s="19"/>
      <c r="H484" s="19"/>
      <c r="I484" s="19"/>
      <c r="J484" s="19"/>
      <c r="K484" s="19"/>
      <c r="L484" s="19"/>
      <c r="M484" s="19"/>
      <c r="N484" s="19"/>
      <c r="O484" s="19"/>
    </row>
    <row r="485" customFormat="false" ht="189.75" hidden="false" customHeight="true" outlineLevel="0" collapsed="false">
      <c r="A485" s="17" t="str">
        <f aca="false">IF(LEFT(F485,15)="Наименование уч",F485,A484)</f>
        <v>Наименование учреждения: краевое государственное автономное учреждение  «Редакция газеты «Рабочий»</v>
      </c>
      <c r="B485" s="17" t="str">
        <f aca="false">IF(LEFT(F485,15)="Наименование ус",F485,IF(LEFT(F485,15)="Наименование ра",F485,B484))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aca="false">IF(LEFT(F485,1)="П",F485,C484)</f>
        <v>Показатели, характеризующие объем государственной услуги, установленные в государственном задании</v>
      </c>
      <c r="F485" s="19" t="s">
        <v>16</v>
      </c>
      <c r="G485" s="19"/>
      <c r="H485" s="19"/>
      <c r="I485" s="19"/>
      <c r="J485" s="19"/>
      <c r="K485" s="19"/>
      <c r="L485" s="19"/>
      <c r="M485" s="19"/>
      <c r="N485" s="19"/>
      <c r="O485" s="19"/>
    </row>
    <row r="486" customFormat="false" ht="189" hidden="false" customHeight="true" outlineLevel="0" collapsed="false">
      <c r="A486" s="17" t="str">
        <f aca="false">IF(LEFT(F486,15)="Наименование уч",F486,A485)</f>
        <v>Наименование учреждения: краевое государственное автономное учреждение  «Редакция газеты «Рабочий»</v>
      </c>
      <c r="B486" s="17" t="str">
        <f aca="false">IF(LEFT(F486,15)="Наименование ус",F486,IF(LEFT(F486,15)="Наименование ра",F486,B485))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aca="false">IF(LEFT(F486,1)="П",F486,C485)</f>
        <v>Показатели, характеризующие качество государственной услуги, установленные в государственном задании</v>
      </c>
      <c r="F486" s="19" t="s">
        <v>17</v>
      </c>
      <c r="G486" s="19"/>
      <c r="H486" s="19"/>
      <c r="I486" s="19"/>
      <c r="J486" s="19"/>
      <c r="K486" s="19" t="s">
        <v>18</v>
      </c>
      <c r="L486" s="19" t="s">
        <v>19</v>
      </c>
      <c r="M486" s="19" t="s">
        <v>20</v>
      </c>
      <c r="N486" s="19"/>
      <c r="O486" s="19"/>
    </row>
    <row r="487" customFormat="false" ht="189" hidden="false" customHeight="false" outlineLevel="0" collapsed="false">
      <c r="A487" s="17" t="str">
        <f aca="false">IF(LEFT(F487,15)="Наименование уч",F487,A486)</f>
        <v>Наименование учреждения: краевое государственное автономное учреждение  «Редакция газеты «Рабочий»</v>
      </c>
      <c r="B487" s="17" t="str">
        <f aca="false">IF(LEFT(F487,15)="Наименование ус",F487,IF(LEFT(F487,15)="Наименование ра",F487,B486))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aca="false">IF(LEFT(F487,1)="П",F487,C486)</f>
        <v>Показатели, характеризующие качество государственной услуги, установленные в государственном задании</v>
      </c>
      <c r="F487" s="21" t="s">
        <v>21</v>
      </c>
      <c r="G487" s="19" t="s">
        <v>22</v>
      </c>
      <c r="H487" s="21" t="s">
        <v>23</v>
      </c>
      <c r="I487" s="21" t="s">
        <v>24</v>
      </c>
      <c r="J487" s="21" t="n">
        <v>90</v>
      </c>
      <c r="K487" s="23" t="n">
        <f aca="false">J487/20</f>
        <v>4.5</v>
      </c>
      <c r="L487" s="23" t="n">
        <f aca="false">(K487+K488+K489+K490+K491+K492)/6</f>
        <v>1.58879781420765</v>
      </c>
      <c r="M487" s="19" t="s">
        <v>25</v>
      </c>
      <c r="N487" s="19" t="s">
        <v>26</v>
      </c>
      <c r="O487" s="23" t="n">
        <f aca="false">(L487+L495)/2</f>
        <v>1.29439890710383</v>
      </c>
    </row>
    <row r="488" customFormat="false" ht="189" hidden="false" customHeight="false" outlineLevel="0" collapsed="false">
      <c r="A488" s="17" t="str">
        <f aca="false">IF(LEFT(F488,15)="Наименование уч",F488,A487)</f>
        <v>Наименование учреждения: краевое государственное автономное учреждение  «Редакция газеты «Рабочий»</v>
      </c>
      <c r="B488" s="17" t="str">
        <f aca="false">IF(LEFT(F488,15)="Наименование ус",F488,IF(LEFT(F488,15)="Наименование ра",F488,B487))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aca="false">IF(LEFT(F488,1)="П",F488,C487)</f>
        <v>Показатели, характеризующие качество государственной услуги, установленные в государственном задании</v>
      </c>
      <c r="F488" s="21" t="s">
        <v>27</v>
      </c>
      <c r="G488" s="19" t="s">
        <v>284</v>
      </c>
      <c r="H488" s="21" t="s">
        <v>29</v>
      </c>
      <c r="I488" s="21" t="s">
        <v>285</v>
      </c>
      <c r="J488" s="24" t="n">
        <v>2100</v>
      </c>
      <c r="K488" s="23" t="n">
        <f aca="false">J488/2100</f>
        <v>1</v>
      </c>
      <c r="L488" s="23"/>
      <c r="M488" s="21"/>
      <c r="N488" s="19" t="s">
        <v>31</v>
      </c>
      <c r="O488" s="23"/>
    </row>
    <row r="489" customFormat="false" ht="189" hidden="false" customHeight="false" outlineLevel="0" collapsed="false">
      <c r="A489" s="17" t="str">
        <f aca="false">IF(LEFT(F489,15)="Наименование уч",F489,A488)</f>
        <v>Наименование учреждения: краевое государственное автономное учреждение  «Редакция газеты «Рабочий»</v>
      </c>
      <c r="B489" s="17" t="str">
        <f aca="false">IF(LEFT(F489,15)="Наименование ус",F489,IF(LEFT(F489,15)="Наименование ра",F489,B488))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aca="false">IF(LEFT(F489,1)="П",F489,C488)</f>
        <v>Показатели, характеризующие качество государственной услуги, установленные в государственном задании</v>
      </c>
      <c r="F489" s="21" t="s">
        <v>32</v>
      </c>
      <c r="G489" s="19" t="s">
        <v>286</v>
      </c>
      <c r="H489" s="19" t="s">
        <v>34</v>
      </c>
      <c r="I489" s="21" t="s">
        <v>35</v>
      </c>
      <c r="J489" s="21" t="n">
        <v>1</v>
      </c>
      <c r="K489" s="23" t="n">
        <f aca="false">J489/1</f>
        <v>1</v>
      </c>
      <c r="L489" s="23"/>
      <c r="M489" s="21"/>
      <c r="N489" s="19" t="s">
        <v>31</v>
      </c>
      <c r="O489" s="23"/>
    </row>
    <row r="490" customFormat="false" ht="189" hidden="false" customHeight="false" outlineLevel="0" collapsed="false">
      <c r="A490" s="17" t="str">
        <f aca="false">IF(LEFT(F490,15)="Наименование уч",F490,A489)</f>
        <v>Наименование учреждения: краевое государственное автономное учреждение  «Редакция газеты «Рабочий»</v>
      </c>
      <c r="B490" s="17" t="str">
        <f aca="false">IF(LEFT(F490,15)="Наименование ус",F490,IF(LEFT(F490,15)="Наименование ра",F490,B489))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aca="false">IF(LEFT(F490,1)="П",F490,C489)</f>
        <v>Показатели, характеризующие качество государственной услуги, установленные в государственном задании</v>
      </c>
      <c r="F490" s="21" t="s">
        <v>36</v>
      </c>
      <c r="G490" s="19" t="s">
        <v>287</v>
      </c>
      <c r="H490" s="19" t="s">
        <v>38</v>
      </c>
      <c r="I490" s="21" t="s">
        <v>35</v>
      </c>
      <c r="J490" s="21" t="n">
        <v>1</v>
      </c>
      <c r="K490" s="23" t="n">
        <f aca="false">J490/1</f>
        <v>1</v>
      </c>
      <c r="L490" s="23"/>
      <c r="M490" s="21"/>
      <c r="N490" s="19" t="s">
        <v>31</v>
      </c>
      <c r="O490" s="23"/>
    </row>
    <row r="491" customFormat="false" ht="189" hidden="false" customHeight="false" outlineLevel="0" collapsed="false">
      <c r="A491" s="17" t="str">
        <f aca="false">IF(LEFT(F491,15)="Наименование уч",F491,A490)</f>
        <v>Наименование учреждения: краевое государственное автономное учреждение  «Редакция газеты «Рабочий»</v>
      </c>
      <c r="B491" s="17" t="str">
        <f aca="false">IF(LEFT(F491,15)="Наименование ус",F491,IF(LEFT(F491,15)="Наименование ра",F491,B490))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aca="false">IF(LEFT(F491,1)="П",F491,C490)</f>
        <v>Показатели, характеризующие качество государственной услуги, установленные в государственном задании</v>
      </c>
      <c r="F491" s="21" t="s">
        <v>39</v>
      </c>
      <c r="G491" s="19" t="s">
        <v>288</v>
      </c>
      <c r="H491" s="19" t="s">
        <v>41</v>
      </c>
      <c r="I491" s="21" t="s">
        <v>289</v>
      </c>
      <c r="J491" s="21" t="n">
        <v>63</v>
      </c>
      <c r="K491" s="23" t="n">
        <f aca="false">J491/61</f>
        <v>1.0327868852459</v>
      </c>
      <c r="L491" s="23"/>
      <c r="M491" s="19"/>
      <c r="N491" s="19" t="s">
        <v>31</v>
      </c>
      <c r="O491" s="23"/>
    </row>
    <row r="492" customFormat="false" ht="189" hidden="false" customHeight="false" outlineLevel="0" collapsed="false">
      <c r="A492" s="17" t="str">
        <f aca="false">IF(LEFT(F492,15)="Наименование уч",F492,A491)</f>
        <v>Наименование учреждения: краевое государственное автономное учреждение  «Редакция газеты «Рабочий»</v>
      </c>
      <c r="B492" s="17" t="str">
        <f aca="false">IF(LEFT(F492,15)="Наименование ус",F492,IF(LEFT(F492,15)="Наименование ра",F492,B491))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aca="false">IF(LEFT(F492,1)="П",F492,C491)</f>
        <v>Показатели, характеризующие качество государственной услуги, установленные в государственном задании</v>
      </c>
      <c r="F492" s="21" t="s">
        <v>43</v>
      </c>
      <c r="G492" s="19" t="s">
        <v>44</v>
      </c>
      <c r="H492" s="21" t="s">
        <v>45</v>
      </c>
      <c r="I492" s="21" t="s">
        <v>35</v>
      </c>
      <c r="J492" s="21" t="n">
        <v>1</v>
      </c>
      <c r="K492" s="23" t="n">
        <f aca="false">J492/1</f>
        <v>1</v>
      </c>
      <c r="L492" s="23"/>
      <c r="M492" s="21"/>
      <c r="N492" s="19" t="s">
        <v>26</v>
      </c>
      <c r="O492" s="23"/>
    </row>
    <row r="493" customFormat="false" ht="34.5" hidden="false" customHeight="true" outlineLevel="0" collapsed="false">
      <c r="A493" s="17" t="str">
        <f aca="false">IF(LEFT(F493,15)="Наименование уч",F493,A492)</f>
        <v>Наименование учреждения: краевое государственное автономное учреждение  «Редакция газеты «Рабочий»</v>
      </c>
      <c r="B493" s="17" t="str">
        <f aca="false">IF(LEFT(F493,15)="Наименование ус",F493,IF(LEFT(F493,15)="Наименование ра",F493,B492))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aca="false">IF(LEFT(F493,1)="П",F493,C492)</f>
        <v>Показатели, характеризующие объем государственной услуги, установленные в государственном задании</v>
      </c>
      <c r="F493" s="19" t="s">
        <v>47</v>
      </c>
      <c r="G493" s="19"/>
      <c r="H493" s="19"/>
      <c r="I493" s="19"/>
      <c r="J493" s="19"/>
      <c r="K493" s="21" t="s">
        <v>48</v>
      </c>
      <c r="L493" s="21" t="s">
        <v>49</v>
      </c>
      <c r="M493" s="21" t="s">
        <v>20</v>
      </c>
      <c r="N493" s="21"/>
      <c r="O493" s="23"/>
    </row>
    <row r="494" customFormat="false" ht="189" hidden="false" customHeight="false" outlineLevel="0" collapsed="false">
      <c r="A494" s="17" t="str">
        <f aca="false">IF(LEFT(F494,15)="Наименование уч",F494,A493)</f>
        <v>Наименование учреждения: краевое государственное автономное учреждение  «Редакция газеты «Рабочий»</v>
      </c>
      <c r="B494" s="17" t="str">
        <f aca="false">IF(LEFT(F494,15)="Наименование ус",F494,IF(LEFT(F494,15)="Наименование ра",F494,B493))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aca="false">IF(LEFT(F494,1)="П",F494,C493)</f>
        <v>Показатели, характеризующие объем государственной услуги, установленные в государственном задании</v>
      </c>
      <c r="F494" s="25" t="s">
        <v>21</v>
      </c>
      <c r="G494" s="19" t="s">
        <v>290</v>
      </c>
      <c r="H494" s="21"/>
      <c r="I494" s="21"/>
      <c r="J494" s="21"/>
      <c r="K494" s="21"/>
      <c r="L494" s="21"/>
      <c r="M494" s="21"/>
      <c r="N494" s="21"/>
      <c r="O494" s="23"/>
    </row>
    <row r="495" customFormat="false" ht="189" hidden="false" customHeight="false" outlineLevel="0" collapsed="false">
      <c r="A495" s="17" t="str">
        <f aca="false">IF(LEFT(F495,15)="Наименование уч",F495,A494)</f>
        <v>Наименование учреждения: краевое государственное автономное учреждение  «Редакция газеты «Рабочий»</v>
      </c>
      <c r="B495" s="17" t="str">
        <f aca="false">IF(LEFT(F495,15)="Наименование ус",F495,IF(LEFT(F495,15)="Наименование ра",F495,B494))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aca="false">IF(LEFT(F495,1)="П",F495,C494)</f>
        <v>Показатели, характеризующие объем государственной услуги, установленные в государственном задании</v>
      </c>
      <c r="F495" s="25" t="s">
        <v>51</v>
      </c>
      <c r="G495" s="19" t="s">
        <v>52</v>
      </c>
      <c r="H495" s="21" t="s">
        <v>53</v>
      </c>
      <c r="I495" s="26" t="n">
        <v>208</v>
      </c>
      <c r="J495" s="26" t="n">
        <v>208</v>
      </c>
      <c r="K495" s="23" t="n">
        <f aca="false">J495/I495</f>
        <v>1</v>
      </c>
      <c r="L495" s="23" t="n">
        <f aca="false">(K495+K496+K497+K498+K499)/5</f>
        <v>1</v>
      </c>
      <c r="M495" s="21"/>
      <c r="N495" s="19" t="s">
        <v>31</v>
      </c>
      <c r="O495" s="23"/>
    </row>
    <row r="496" customFormat="false" ht="189" hidden="false" customHeight="false" outlineLevel="0" collapsed="false">
      <c r="A496" s="17" t="str">
        <f aca="false">IF(LEFT(F496,15)="Наименование уч",F496,A495)</f>
        <v>Наименование учреждения: краевое государственное автономное учреждение  «Редакция газеты «Рабочий»</v>
      </c>
      <c r="B496" s="17" t="str">
        <f aca="false">IF(LEFT(F496,15)="Наименование ус",F496,IF(LEFT(F496,15)="Наименование ра",F496,B495))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aca="false">IF(LEFT(F496,1)="П",F496,C495)</f>
        <v>Показатели, характеризующие объем государственной услуги, установленные в государственном задании</v>
      </c>
      <c r="F496" s="25" t="s">
        <v>54</v>
      </c>
      <c r="G496" s="19" t="s">
        <v>55</v>
      </c>
      <c r="H496" s="21" t="s">
        <v>56</v>
      </c>
      <c r="I496" s="27" t="n">
        <v>5956.25</v>
      </c>
      <c r="J496" s="27" t="n">
        <v>5956.25</v>
      </c>
      <c r="K496" s="23" t="n">
        <f aca="false">J496/I496</f>
        <v>1</v>
      </c>
      <c r="L496" s="23"/>
      <c r="M496" s="21"/>
      <c r="N496" s="19" t="s">
        <v>77</v>
      </c>
      <c r="O496" s="23"/>
    </row>
    <row r="497" customFormat="false" ht="189" hidden="false" customHeight="false" outlineLevel="0" collapsed="false">
      <c r="A497" s="17" t="str">
        <f aca="false">IF(LEFT(F497,15)="Наименование уч",F497,A496)</f>
        <v>Наименование учреждения: краевое государственное автономное учреждение  «Редакция газеты «Рабочий»</v>
      </c>
      <c r="B497" s="17" t="str">
        <f aca="false">IF(LEFT(F497,15)="Наименование ус",F497,IF(LEFT(F497,15)="Наименование ра",F497,B496))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aca="false">IF(LEFT(F497,1)="П",F497,C496)</f>
        <v>Показатели, характеризующие объем государственной услуги, установленные в государственном задании</v>
      </c>
      <c r="F497" s="25" t="s">
        <v>58</v>
      </c>
      <c r="G497" s="19" t="s">
        <v>59</v>
      </c>
      <c r="H497" s="21" t="s">
        <v>60</v>
      </c>
      <c r="I497" s="28" t="n">
        <v>1238.9</v>
      </c>
      <c r="J497" s="28" t="n">
        <v>1238.9</v>
      </c>
      <c r="K497" s="23" t="n">
        <f aca="false">J497/I497</f>
        <v>1</v>
      </c>
      <c r="L497" s="23"/>
      <c r="M497" s="21"/>
      <c r="N497" s="21" t="s">
        <v>77</v>
      </c>
      <c r="O497" s="23"/>
    </row>
    <row r="498" customFormat="false" ht="189" hidden="false" customHeight="false" outlineLevel="0" collapsed="false">
      <c r="A498" s="17" t="str">
        <f aca="false">IF(LEFT(F498,15)="Наименование уч",F498,A497)</f>
        <v>Наименование учреждения: краевое государственное автономное учреждение  «Редакция газеты «Рабочий»</v>
      </c>
      <c r="B498" s="17" t="str">
        <f aca="false">IF(LEFT(F498,15)="Наименование ус",F498,IF(LEFT(F498,15)="Наименование ра",F498,B497))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aca="false">IF(LEFT(F498,1)="П",F498,C497)</f>
        <v>Показатели, характеризующие объем государственной услуги, установленные в государственном задании</v>
      </c>
      <c r="F498" s="25" t="s">
        <v>61</v>
      </c>
      <c r="G498" s="19" t="s">
        <v>62</v>
      </c>
      <c r="H498" s="21" t="s">
        <v>63</v>
      </c>
      <c r="I498" s="29" t="n">
        <v>208</v>
      </c>
      <c r="J498" s="29" t="n">
        <v>208</v>
      </c>
      <c r="K498" s="23" t="n">
        <f aca="false">J498/I498</f>
        <v>1</v>
      </c>
      <c r="L498" s="23"/>
      <c r="M498" s="21"/>
      <c r="N498" s="19" t="s">
        <v>31</v>
      </c>
      <c r="O498" s="23"/>
    </row>
    <row r="499" customFormat="false" ht="189" hidden="false" customHeight="false" outlineLevel="0" collapsed="false">
      <c r="A499" s="17" t="str">
        <f aca="false">IF(LEFT(F499,15)="Наименование уч",F499,A498)</f>
        <v>Наименование учреждения: краевое государственное автономное учреждение  «Редакция газеты «Рабочий»</v>
      </c>
      <c r="B499" s="17" t="str">
        <f aca="false">IF(LEFT(F499,15)="Наименование ус",F499,IF(LEFT(F499,15)="Наименование ра",F499,B498))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aca="false">IF(LEFT(F499,1)="П",F499,C498)</f>
        <v>Показатели, характеризующие объем государственной услуги, установленные в государственном задании</v>
      </c>
      <c r="F499" s="25" t="s">
        <v>64</v>
      </c>
      <c r="G499" s="19" t="s">
        <v>65</v>
      </c>
      <c r="H499" s="21" t="s">
        <v>66</v>
      </c>
      <c r="I499" s="21" t="n">
        <v>109.2</v>
      </c>
      <c r="J499" s="21" t="n">
        <v>109.2</v>
      </c>
      <c r="K499" s="23" t="n">
        <f aca="false">J499/I499</f>
        <v>1</v>
      </c>
      <c r="L499" s="23"/>
      <c r="M499" s="19"/>
      <c r="N499" s="19" t="s">
        <v>31</v>
      </c>
      <c r="O499" s="23"/>
    </row>
    <row r="500" customFormat="false" ht="189" hidden="false" customHeight="false" outlineLevel="0" collapsed="false">
      <c r="A500" s="17" t="str">
        <f aca="false">IF(LEFT(F500,15)="Наименование уч",F500,A499)</f>
        <v>Наименование учреждения: краевое государственное автономное учреждение  «Редакция газеты «Рабочий»</v>
      </c>
      <c r="B500" s="17" t="str">
        <f aca="false">IF(LEFT(F500,15)="Наименование ус",F500,IF(LEFT(F500,15)="Наименование ра",F500,B499))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aca="false">IF(LEFT(F500,1)="П",F500,C499)</f>
        <v>Показатели, характеризующие объем государственной услуги, установленные в государственном задании</v>
      </c>
      <c r="F500" s="32"/>
      <c r="G500" s="32"/>
      <c r="H500" s="32"/>
      <c r="I500" s="32"/>
      <c r="J500" s="32"/>
      <c r="K500" s="32"/>
      <c r="L500" s="32"/>
      <c r="M500" s="32"/>
      <c r="N500" s="32"/>
      <c r="O500" s="32"/>
    </row>
    <row r="501" customFormat="false" ht="189" hidden="false" customHeight="true" outlineLevel="0" collapsed="false">
      <c r="A501" s="17" t="str">
        <f aca="false">IF(LEFT(F501,15)="Наименование уч",F501,A500)</f>
        <v>Наименование учреждения: краевое государственное автономное учреждение  «Редакция газеты «Сельская жизнь» </v>
      </c>
      <c r="B501" s="17" t="str">
        <f aca="false">IF(LEFT(F501,15)="Наименование ус",F501,IF(LEFT(F501,15)="Наименование ра",F501,B500))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aca="false">IF(LEFT(F501,1)="П",F501,C500)</f>
        <v>Показатели, характеризующие объем государственной услуги, установленные в государственном задании</v>
      </c>
      <c r="F501" s="19" t="s">
        <v>291</v>
      </c>
      <c r="G501" s="19"/>
      <c r="H501" s="19"/>
      <c r="I501" s="19"/>
      <c r="J501" s="19"/>
      <c r="K501" s="19"/>
      <c r="L501" s="19"/>
      <c r="M501" s="19"/>
      <c r="N501" s="19"/>
      <c r="O501" s="19"/>
    </row>
    <row r="502" customFormat="false" ht="189.75" hidden="false" customHeight="true" outlineLevel="0" collapsed="false">
      <c r="A502" s="17" t="str">
        <f aca="false">IF(LEFT(F502,15)="Наименование уч",F502,A501)</f>
        <v>Наименование учреждения: краевое государственное автономное учреждение  «Редакция газеты «Сельская жизнь» </v>
      </c>
      <c r="B502" s="17" t="str">
        <f aca="false">IF(LEFT(F502,15)="Наименование ус",F502,IF(LEFT(F502,15)="Наименование ра",F502,B501))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aca="false">IF(LEFT(F502,1)="П",F502,C501)</f>
        <v>Показатели, характеризующие объем государственной услуги, установленные в государственном задании</v>
      </c>
      <c r="F502" s="19" t="s">
        <v>16</v>
      </c>
      <c r="G502" s="19"/>
      <c r="H502" s="19"/>
      <c r="I502" s="19"/>
      <c r="J502" s="19"/>
      <c r="K502" s="19"/>
      <c r="L502" s="19"/>
      <c r="M502" s="19"/>
      <c r="N502" s="19"/>
      <c r="O502" s="19"/>
    </row>
    <row r="503" customFormat="false" ht="189" hidden="false" customHeight="true" outlineLevel="0" collapsed="false">
      <c r="A503" s="17" t="str">
        <f aca="false">IF(LEFT(F503,15)="Наименование уч",F503,A502)</f>
        <v>Наименование учреждения: краевое государственное автономное учреждение  «Редакция газеты «Сельская жизнь» </v>
      </c>
      <c r="B503" s="17" t="str">
        <f aca="false">IF(LEFT(F503,15)="Наименование ус",F503,IF(LEFT(F503,15)="Наименование ра",F503,B502))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aca="false">IF(LEFT(F503,1)="П",F503,C502)</f>
        <v>Показатели, характеризующие качество государственной услуги, установленные в государственном задании</v>
      </c>
      <c r="F503" s="19" t="s">
        <v>17</v>
      </c>
      <c r="G503" s="19"/>
      <c r="H503" s="19"/>
      <c r="I503" s="19"/>
      <c r="J503" s="19"/>
      <c r="K503" s="19" t="s">
        <v>18</v>
      </c>
      <c r="L503" s="19" t="s">
        <v>19</v>
      </c>
      <c r="M503" s="19" t="s">
        <v>20</v>
      </c>
      <c r="N503" s="19"/>
      <c r="O503" s="19"/>
    </row>
    <row r="504" customFormat="false" ht="189" hidden="false" customHeight="false" outlineLevel="0" collapsed="false">
      <c r="A504" s="17" t="str">
        <f aca="false">IF(LEFT(F504,15)="Наименование уч",F504,A503)</f>
        <v>Наименование учреждения: краевое государственное автономное учреждение  «Редакция газеты «Сельская жизнь» </v>
      </c>
      <c r="B504" s="17" t="str">
        <f aca="false">IF(LEFT(F504,15)="Наименование ус",F504,IF(LEFT(F504,15)="Наименование ра",F504,B503))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aca="false">IF(LEFT(F504,1)="П",F504,C503)</f>
        <v>Показатели, характеризующие качество государственной услуги, установленные в государственном задании</v>
      </c>
      <c r="F504" s="21" t="s">
        <v>21</v>
      </c>
      <c r="G504" s="19" t="s">
        <v>22</v>
      </c>
      <c r="H504" s="21" t="s">
        <v>23</v>
      </c>
      <c r="I504" s="21" t="s">
        <v>24</v>
      </c>
      <c r="J504" s="21" t="n">
        <v>87</v>
      </c>
      <c r="K504" s="23" t="n">
        <f aca="false">J504/20</f>
        <v>4.35</v>
      </c>
      <c r="L504" s="23" t="n">
        <f aca="false">(K504+K505+K506+K507+K508+K509)/6</f>
        <v>2.07909018987342</v>
      </c>
      <c r="M504" s="19" t="s">
        <v>25</v>
      </c>
      <c r="N504" s="19" t="s">
        <v>26</v>
      </c>
      <c r="O504" s="23" t="n">
        <f aca="false">(L504+L512)/2</f>
        <v>1.54567490262902</v>
      </c>
    </row>
    <row r="505" customFormat="false" ht="189" hidden="false" customHeight="false" outlineLevel="0" collapsed="false">
      <c r="A505" s="17" t="str">
        <f aca="false">IF(LEFT(F505,15)="Наименование уч",F505,A504)</f>
        <v>Наименование учреждения: краевое государственное автономное учреждение  «Редакция газеты «Сельская жизнь» </v>
      </c>
      <c r="B505" s="17" t="str">
        <f aca="false">IF(LEFT(F505,15)="Наименование ус",F505,IF(LEFT(F505,15)="Наименование ра",F505,B504))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aca="false">IF(LEFT(F505,1)="П",F505,C504)</f>
        <v>Показатели, характеризующие качество государственной услуги, установленные в государственном задании</v>
      </c>
      <c r="F505" s="21" t="s">
        <v>27</v>
      </c>
      <c r="G505" s="19" t="s">
        <v>292</v>
      </c>
      <c r="H505" s="21" t="s">
        <v>29</v>
      </c>
      <c r="I505" s="21" t="s">
        <v>124</v>
      </c>
      <c r="J505" s="24" t="n">
        <v>3396</v>
      </c>
      <c r="K505" s="23" t="n">
        <f aca="false">J505/3200</f>
        <v>1.06125</v>
      </c>
      <c r="L505" s="23"/>
      <c r="M505" s="21" t="s">
        <v>70</v>
      </c>
      <c r="N505" s="19" t="s">
        <v>31</v>
      </c>
      <c r="O505" s="23"/>
    </row>
    <row r="506" customFormat="false" ht="189" hidden="false" customHeight="false" outlineLevel="0" collapsed="false">
      <c r="A506" s="17" t="str">
        <f aca="false">IF(LEFT(F506,15)="Наименование уч",F506,A505)</f>
        <v>Наименование учреждения: краевое государственное автономное учреждение  «Редакция газеты «Сельская жизнь» </v>
      </c>
      <c r="B506" s="17" t="str">
        <f aca="false">IF(LEFT(F506,15)="Наименование ус",F506,IF(LEFT(F506,15)="Наименование ра",F506,B505))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aca="false">IF(LEFT(F506,1)="П",F506,C505)</f>
        <v>Показатели, характеризующие качество государственной услуги, установленные в государственном задании</v>
      </c>
      <c r="F506" s="21" t="s">
        <v>32</v>
      </c>
      <c r="G506" s="19" t="s">
        <v>293</v>
      </c>
      <c r="H506" s="19" t="s">
        <v>34</v>
      </c>
      <c r="I506" s="21" t="s">
        <v>35</v>
      </c>
      <c r="J506" s="21" t="n">
        <v>1</v>
      </c>
      <c r="K506" s="23" t="n">
        <f aca="false">J506/1</f>
        <v>1</v>
      </c>
      <c r="L506" s="23"/>
      <c r="M506" s="21"/>
      <c r="N506" s="19" t="s">
        <v>31</v>
      </c>
      <c r="O506" s="23"/>
    </row>
    <row r="507" customFormat="false" ht="189" hidden="false" customHeight="false" outlineLevel="0" collapsed="false">
      <c r="A507" s="17" t="str">
        <f aca="false">IF(LEFT(F507,15)="Наименование уч",F507,A506)</f>
        <v>Наименование учреждения: краевое государственное автономное учреждение  «Редакция газеты «Сельская жизнь» </v>
      </c>
      <c r="B507" s="17" t="str">
        <f aca="false">IF(LEFT(F507,15)="Наименование ус",F507,IF(LEFT(F507,15)="Наименование ра",F507,B506))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aca="false">IF(LEFT(F507,1)="П",F507,C506)</f>
        <v>Показатели, характеризующие качество государственной услуги, установленные в государственном задании</v>
      </c>
      <c r="F507" s="21" t="s">
        <v>36</v>
      </c>
      <c r="G507" s="19" t="s">
        <v>294</v>
      </c>
      <c r="H507" s="19" t="s">
        <v>38</v>
      </c>
      <c r="I507" s="21" t="s">
        <v>35</v>
      </c>
      <c r="J507" s="21" t="n">
        <v>1</v>
      </c>
      <c r="K507" s="23" t="n">
        <f aca="false">J507/1</f>
        <v>1</v>
      </c>
      <c r="L507" s="23"/>
      <c r="M507" s="21"/>
      <c r="N507" s="19" t="s">
        <v>31</v>
      </c>
      <c r="O507" s="23"/>
    </row>
    <row r="508" customFormat="false" ht="189" hidden="false" customHeight="false" outlineLevel="0" collapsed="false">
      <c r="A508" s="17" t="str">
        <f aca="false">IF(LEFT(F508,15)="Наименование уч",F508,A507)</f>
        <v>Наименование учреждения: краевое государственное автономное учреждение  «Редакция газеты «Сельская жизнь» </v>
      </c>
      <c r="B508" s="17" t="str">
        <f aca="false">IF(LEFT(F508,15)="Наименование ус",F508,IF(LEFT(F508,15)="Наименование ра",F508,B507))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aca="false">IF(LEFT(F508,1)="П",F508,C507)</f>
        <v>Показатели, характеризующие качество государственной услуги, установленные в государственном задании</v>
      </c>
      <c r="F508" s="21" t="s">
        <v>39</v>
      </c>
      <c r="G508" s="19" t="s">
        <v>295</v>
      </c>
      <c r="H508" s="19" t="s">
        <v>41</v>
      </c>
      <c r="I508" s="21" t="s">
        <v>296</v>
      </c>
      <c r="J508" s="21" t="n">
        <v>168</v>
      </c>
      <c r="K508" s="23" t="n">
        <f aca="false">J508/158</f>
        <v>1.06329113924051</v>
      </c>
      <c r="L508" s="23"/>
      <c r="M508" s="19" t="s">
        <v>75</v>
      </c>
      <c r="N508" s="19" t="s">
        <v>31</v>
      </c>
      <c r="O508" s="23"/>
    </row>
    <row r="509" customFormat="false" ht="189" hidden="false" customHeight="false" outlineLevel="0" collapsed="false">
      <c r="A509" s="17" t="str">
        <f aca="false">IF(LEFT(F509,15)="Наименование уч",F509,A508)</f>
        <v>Наименование учреждения: краевое государственное автономное учреждение  «Редакция газеты «Сельская жизнь» </v>
      </c>
      <c r="B509" s="17" t="str">
        <f aca="false">IF(LEFT(F509,15)="Наименование ус",F509,IF(LEFT(F509,15)="Наименование ра",F509,B508))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aca="false">IF(LEFT(F509,1)="П",F509,C508)</f>
        <v>Показатели, характеризующие качество государственной услуги, установленные в государственном задании</v>
      </c>
      <c r="F509" s="21" t="s">
        <v>43</v>
      </c>
      <c r="G509" s="19" t="s">
        <v>44</v>
      </c>
      <c r="H509" s="21" t="s">
        <v>45</v>
      </c>
      <c r="I509" s="21" t="s">
        <v>35</v>
      </c>
      <c r="J509" s="21" t="n">
        <v>4</v>
      </c>
      <c r="K509" s="23" t="n">
        <f aca="false">J509/1</f>
        <v>4</v>
      </c>
      <c r="L509" s="23"/>
      <c r="M509" s="19" t="s">
        <v>46</v>
      </c>
      <c r="N509" s="19" t="s">
        <v>26</v>
      </c>
      <c r="O509" s="23"/>
    </row>
    <row r="510" customFormat="false" ht="189" hidden="false" customHeight="true" outlineLevel="0" collapsed="false">
      <c r="A510" s="17" t="str">
        <f aca="false">IF(LEFT(F510,15)="Наименование уч",F510,A509)</f>
        <v>Наименование учреждения: краевое государственное автономное учреждение  «Редакция газеты «Сельская жизнь» </v>
      </c>
      <c r="B510" s="17" t="str">
        <f aca="false">IF(LEFT(F510,15)="Наименование ус",F510,IF(LEFT(F510,15)="Наименование ра",F510,B509))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aca="false">IF(LEFT(F510,1)="П",F510,C509)</f>
        <v>Показатели, характеризующие объем государственной услуги, установленные в государственном задании</v>
      </c>
      <c r="F510" s="19" t="s">
        <v>47</v>
      </c>
      <c r="G510" s="19"/>
      <c r="H510" s="19"/>
      <c r="I510" s="19"/>
      <c r="J510" s="19"/>
      <c r="K510" s="21" t="s">
        <v>48</v>
      </c>
      <c r="L510" s="21" t="s">
        <v>49</v>
      </c>
      <c r="M510" s="21" t="s">
        <v>20</v>
      </c>
      <c r="N510" s="21"/>
      <c r="O510" s="23"/>
    </row>
    <row r="511" customFormat="false" ht="189" hidden="false" customHeight="false" outlineLevel="0" collapsed="false">
      <c r="A511" s="17" t="str">
        <f aca="false">IF(LEFT(F511,15)="Наименование уч",F511,A510)</f>
        <v>Наименование учреждения: краевое государственное автономное учреждение  «Редакция газеты «Сельская жизнь» </v>
      </c>
      <c r="B511" s="17" t="str">
        <f aca="false">IF(LEFT(F511,15)="Наименование ус",F511,IF(LEFT(F511,15)="Наименование ра",F511,B510))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aca="false">IF(LEFT(F511,1)="П",F511,C510)</f>
        <v>Показатели, характеризующие объем государственной услуги, установленные в государственном задании</v>
      </c>
      <c r="F511" s="25" t="s">
        <v>21</v>
      </c>
      <c r="G511" s="19" t="s">
        <v>297</v>
      </c>
      <c r="H511" s="21"/>
      <c r="I511" s="21"/>
      <c r="J511" s="21"/>
      <c r="K511" s="21"/>
      <c r="L511" s="21"/>
      <c r="M511" s="21"/>
      <c r="N511" s="21"/>
      <c r="O511" s="23"/>
    </row>
    <row r="512" customFormat="false" ht="189" hidden="false" customHeight="false" outlineLevel="0" collapsed="false">
      <c r="A512" s="17" t="str">
        <f aca="false">IF(LEFT(F512,15)="Наименование уч",F512,A511)</f>
        <v>Наименование учреждения: краевое государственное автономное учреждение  «Редакция газеты «Сельская жизнь» </v>
      </c>
      <c r="B512" s="17" t="str">
        <f aca="false">IF(LEFT(F512,15)="Наименование ус",F512,IF(LEFT(F512,15)="Наименование ра",F512,B511))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aca="false">IF(LEFT(F512,1)="П",F512,C511)</f>
        <v>Показатели, характеризующие объем государственной услуги, установленные в государственном задании</v>
      </c>
      <c r="F512" s="25" t="s">
        <v>51</v>
      </c>
      <c r="G512" s="19" t="s">
        <v>52</v>
      </c>
      <c r="H512" s="21" t="s">
        <v>53</v>
      </c>
      <c r="I512" s="26" t="n">
        <v>170</v>
      </c>
      <c r="J512" s="26" t="n">
        <v>170</v>
      </c>
      <c r="K512" s="23" t="n">
        <f aca="false">J512/I512</f>
        <v>1</v>
      </c>
      <c r="L512" s="23" t="n">
        <f aca="false">(K512+K513+K514+K515+K516)/5</f>
        <v>1.01225961538462</v>
      </c>
      <c r="M512" s="21"/>
      <c r="N512" s="19" t="s">
        <v>31</v>
      </c>
      <c r="O512" s="23"/>
    </row>
    <row r="513" customFormat="false" ht="189" hidden="false" customHeight="false" outlineLevel="0" collapsed="false">
      <c r="A513" s="17" t="str">
        <f aca="false">IF(LEFT(F513,15)="Наименование уч",F513,A512)</f>
        <v>Наименование учреждения: краевое государственное автономное учреждение  «Редакция газеты «Сельская жизнь» </v>
      </c>
      <c r="B513" s="17" t="str">
        <f aca="false">IF(LEFT(F513,15)="Наименование ус",F513,IF(LEFT(F513,15)="Наименование ра",F513,B512))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aca="false">IF(LEFT(F513,1)="П",F513,C512)</f>
        <v>Показатели, характеризующие объем государственной услуги, установленные в государственном задании</v>
      </c>
      <c r="F513" s="25" t="s">
        <v>54</v>
      </c>
      <c r="G513" s="19" t="s">
        <v>55</v>
      </c>
      <c r="H513" s="21" t="s">
        <v>56</v>
      </c>
      <c r="I513" s="27" t="n">
        <v>7851.18</v>
      </c>
      <c r="J513" s="27" t="n">
        <v>7851.18</v>
      </c>
      <c r="K513" s="23" t="n">
        <f aca="false">J513/I513</f>
        <v>1</v>
      </c>
      <c r="L513" s="23"/>
      <c r="M513" s="21"/>
      <c r="N513" s="19" t="s">
        <v>77</v>
      </c>
      <c r="O513" s="23"/>
    </row>
    <row r="514" customFormat="false" ht="189" hidden="false" customHeight="false" outlineLevel="0" collapsed="false">
      <c r="A514" s="17" t="str">
        <f aca="false">IF(LEFT(F514,15)="Наименование уч",F514,A513)</f>
        <v>Наименование учреждения: краевое государственное автономное учреждение  «Редакция газеты «Сельская жизнь» </v>
      </c>
      <c r="B514" s="17" t="str">
        <f aca="false">IF(LEFT(F514,15)="Наименование ус",F514,IF(LEFT(F514,15)="Наименование ра",F514,B513))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aca="false">IF(LEFT(F514,1)="П",F514,C513)</f>
        <v>Показатели, характеризующие объем государственной услуги, установленные в государственном задании</v>
      </c>
      <c r="F514" s="25" t="s">
        <v>58</v>
      </c>
      <c r="G514" s="19" t="s">
        <v>59</v>
      </c>
      <c r="H514" s="21" t="s">
        <v>60</v>
      </c>
      <c r="I514" s="28" t="n">
        <v>1334.7</v>
      </c>
      <c r="J514" s="28" t="n">
        <v>1334.7</v>
      </c>
      <c r="K514" s="23" t="n">
        <f aca="false">J514/I514</f>
        <v>1</v>
      </c>
      <c r="L514" s="23"/>
      <c r="M514" s="21"/>
      <c r="N514" s="21" t="s">
        <v>77</v>
      </c>
      <c r="O514" s="23"/>
    </row>
    <row r="515" customFormat="false" ht="189" hidden="false" customHeight="false" outlineLevel="0" collapsed="false">
      <c r="A515" s="17" t="str">
        <f aca="false">IF(LEFT(F515,15)="Наименование уч",F515,A514)</f>
        <v>Наименование учреждения: краевое государственное автономное учреждение  «Редакция газеты «Сельская жизнь» </v>
      </c>
      <c r="B515" s="17" t="str">
        <f aca="false">IF(LEFT(F515,15)="Наименование ус",F515,IF(LEFT(F515,15)="Наименование ра",F515,B514))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aca="false">IF(LEFT(F515,1)="П",F515,C514)</f>
        <v>Показатели, характеризующие объем государственной услуги, установленные в государственном задании</v>
      </c>
      <c r="F515" s="25" t="s">
        <v>61</v>
      </c>
      <c r="G515" s="19" t="s">
        <v>62</v>
      </c>
      <c r="H515" s="21" t="s">
        <v>63</v>
      </c>
      <c r="I515" s="29" t="n">
        <v>208</v>
      </c>
      <c r="J515" s="29" t="n">
        <v>208</v>
      </c>
      <c r="K515" s="23" t="n">
        <f aca="false">J515/I515</f>
        <v>1</v>
      </c>
      <c r="L515" s="23"/>
      <c r="M515" s="21"/>
      <c r="N515" s="19" t="s">
        <v>31</v>
      </c>
      <c r="O515" s="23"/>
    </row>
    <row r="516" customFormat="false" ht="189" hidden="false" customHeight="false" outlineLevel="0" collapsed="false">
      <c r="A516" s="17" t="str">
        <f aca="false">IF(LEFT(F516,15)="Наименование уч",F516,A515)</f>
        <v>Наименование учреждения: краевое государственное автономное учреждение  «Редакция газеты «Сельская жизнь» </v>
      </c>
      <c r="B516" s="17" t="str">
        <f aca="false">IF(LEFT(F516,15)="Наименование ус",F516,IF(LEFT(F516,15)="Наименование ра",F516,B515))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aca="false">IF(LEFT(F516,1)="П",F516,C515)</f>
        <v>Показатели, характеризующие объем государственной услуги, установленные в государственном задании</v>
      </c>
      <c r="F516" s="25" t="s">
        <v>64</v>
      </c>
      <c r="G516" s="19" t="s">
        <v>65</v>
      </c>
      <c r="H516" s="21" t="s">
        <v>66</v>
      </c>
      <c r="I516" s="21" t="n">
        <v>166.4</v>
      </c>
      <c r="J516" s="21" t="n">
        <v>176.6</v>
      </c>
      <c r="K516" s="23" t="n">
        <f aca="false">J516/I516</f>
        <v>1.06129807692308</v>
      </c>
      <c r="L516" s="23"/>
      <c r="M516" s="19" t="s">
        <v>75</v>
      </c>
      <c r="N516" s="19" t="s">
        <v>31</v>
      </c>
      <c r="O516" s="23"/>
    </row>
    <row r="517" customFormat="false" ht="189" hidden="false" customHeight="false" outlineLevel="0" collapsed="false">
      <c r="A517" s="17" t="str">
        <f aca="false">IF(LEFT(F517,15)="Наименование уч",F517,A516)</f>
        <v>Наименование учреждения: краевое государственное автономное учреждение  «Редакция газеты «Сельская жизнь» </v>
      </c>
      <c r="B517" s="17" t="str">
        <f aca="false">IF(LEFT(F517,15)="Наименование ус",F517,IF(LEFT(F517,15)="Наименование ра",F517,B516))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aca="false">IF(LEFT(F517,1)="П",F517,C516)</f>
        <v>Показатели, характеризующие объем государственной услуги, установленные в государственном задании</v>
      </c>
      <c r="F517" s="32"/>
      <c r="G517" s="32"/>
      <c r="H517" s="32"/>
      <c r="I517" s="32"/>
      <c r="J517" s="32"/>
      <c r="K517" s="32"/>
      <c r="L517" s="32"/>
      <c r="M517" s="32"/>
      <c r="N517" s="32"/>
      <c r="O517" s="32"/>
    </row>
    <row r="518" customFormat="false" ht="189" hidden="false" customHeight="true" outlineLevel="0" collapsed="false">
      <c r="A518" s="17" t="str">
        <f aca="false">IF(LEFT(F518,15)="Наименование уч",F518,A517)</f>
        <v>Наименование учреждения: краевое государственное автономное учреждение  «Редакция газеты «Сельский труженик» </v>
      </c>
      <c r="B518" s="17" t="str">
        <f aca="false">IF(LEFT(F518,15)="Наименование ус",F518,IF(LEFT(F518,15)="Наименование ра",F518,B517))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aca="false">IF(LEFT(F518,1)="П",F518,C517)</f>
        <v>Показатели, характеризующие объем государственной услуги, установленные в государственном задании</v>
      </c>
      <c r="F518" s="19" t="s">
        <v>298</v>
      </c>
      <c r="G518" s="19"/>
      <c r="H518" s="19"/>
      <c r="I518" s="19"/>
      <c r="J518" s="19"/>
      <c r="K518" s="19"/>
      <c r="L518" s="19"/>
      <c r="M518" s="19"/>
      <c r="N518" s="19"/>
      <c r="O518" s="19"/>
    </row>
    <row r="519" customFormat="false" ht="189.75" hidden="false" customHeight="true" outlineLevel="0" collapsed="false">
      <c r="A519" s="17" t="str">
        <f aca="false">IF(LEFT(F519,15)="Наименование уч",F519,A518)</f>
        <v>Наименование учреждения: краевое государственное автономное учреждение  «Редакция газеты «Сельский труженик» </v>
      </c>
      <c r="B519" s="17" t="str">
        <f aca="false">IF(LEFT(F519,15)="Наименование ус",F519,IF(LEFT(F519,15)="Наименование ра",F519,B518))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aca="false">IF(LEFT(F519,1)="П",F519,C518)</f>
        <v>Показатели, характеризующие объем государственной услуги, установленные в государственном задании</v>
      </c>
      <c r="F519" s="19" t="s">
        <v>16</v>
      </c>
      <c r="G519" s="19"/>
      <c r="H519" s="19"/>
      <c r="I519" s="19"/>
      <c r="J519" s="19"/>
      <c r="K519" s="19"/>
      <c r="L519" s="19"/>
      <c r="M519" s="19"/>
      <c r="N519" s="19"/>
      <c r="O519" s="19"/>
    </row>
    <row r="520" customFormat="false" ht="189" hidden="false" customHeight="true" outlineLevel="0" collapsed="false">
      <c r="A520" s="17" t="str">
        <f aca="false">IF(LEFT(F520,15)="Наименование уч",F520,A519)</f>
        <v>Наименование учреждения: краевое государственное автономное учреждение  «Редакция газеты «Сельский труженик» </v>
      </c>
      <c r="B520" s="17" t="str">
        <f aca="false">IF(LEFT(F520,15)="Наименование ус",F520,IF(LEFT(F520,15)="Наименование ра",F520,B519))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aca="false">IF(LEFT(F520,1)="П",F520,C519)</f>
        <v>Показатели, характеризующие качество государственной услуги, установленные в государственном задании</v>
      </c>
      <c r="F520" s="19" t="s">
        <v>17</v>
      </c>
      <c r="G520" s="19"/>
      <c r="H520" s="19"/>
      <c r="I520" s="19"/>
      <c r="J520" s="19"/>
      <c r="K520" s="19" t="s">
        <v>18</v>
      </c>
      <c r="L520" s="19" t="s">
        <v>19</v>
      </c>
      <c r="M520" s="19" t="s">
        <v>20</v>
      </c>
      <c r="N520" s="19"/>
      <c r="O520" s="19"/>
    </row>
    <row r="521" customFormat="false" ht="189" hidden="false" customHeight="false" outlineLevel="0" collapsed="false">
      <c r="A521" s="17" t="str">
        <f aca="false">IF(LEFT(F521,15)="Наименование уч",F521,A520)</f>
        <v>Наименование учреждения: краевое государственное автономное учреждение  «Редакция газеты «Сельский труженик» </v>
      </c>
      <c r="B521" s="17" t="str">
        <f aca="false">IF(LEFT(F521,15)="Наименование ус",F521,IF(LEFT(F521,15)="Наименование ра",F521,B520))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aca="false">IF(LEFT(F521,1)="П",F521,C520)</f>
        <v>Показатели, характеризующие качество государственной услуги, установленные в государственном задании</v>
      </c>
      <c r="F521" s="21" t="s">
        <v>21</v>
      </c>
      <c r="G521" s="19" t="s">
        <v>22</v>
      </c>
      <c r="H521" s="21" t="s">
        <v>23</v>
      </c>
      <c r="I521" s="21" t="s">
        <v>24</v>
      </c>
      <c r="J521" s="21" t="n">
        <v>20</v>
      </c>
      <c r="K521" s="23" t="n">
        <f aca="false">J521/20</f>
        <v>1</v>
      </c>
      <c r="L521" s="23" t="n">
        <f aca="false">(K521+K522+K523+K524+K525+K526)/6</f>
        <v>0.965214646464646</v>
      </c>
      <c r="M521" s="32"/>
      <c r="N521" s="19" t="s">
        <v>26</v>
      </c>
      <c r="O521" s="23" t="n">
        <f aca="false">(L521+L529)/2</f>
        <v>0.972190656565656</v>
      </c>
    </row>
    <row r="522" customFormat="false" ht="189" hidden="false" customHeight="false" outlineLevel="0" collapsed="false">
      <c r="A522" s="17" t="str">
        <f aca="false">IF(LEFT(F522,15)="Наименование уч",F522,A521)</f>
        <v>Наименование учреждения: краевое государственное автономное учреждение  «Редакция газеты «Сельский труженик» </v>
      </c>
      <c r="B522" s="17" t="str">
        <f aca="false">IF(LEFT(F522,15)="Наименование ус",F522,IF(LEFT(F522,15)="Наименование ра",F522,B521))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aca="false">IF(LEFT(F522,1)="П",F522,C521)</f>
        <v>Показатели, характеризующие качество государственной услуги, установленные в государственном задании</v>
      </c>
      <c r="F522" s="21" t="s">
        <v>27</v>
      </c>
      <c r="G522" s="19" t="s">
        <v>299</v>
      </c>
      <c r="H522" s="21" t="s">
        <v>29</v>
      </c>
      <c r="I522" s="21" t="s">
        <v>300</v>
      </c>
      <c r="J522" s="24" t="n">
        <v>2150</v>
      </c>
      <c r="K522" s="23" t="n">
        <f aca="false">J522/2400</f>
        <v>0.895833333333333</v>
      </c>
      <c r="L522" s="23"/>
      <c r="M522" s="38" t="s">
        <v>301</v>
      </c>
      <c r="N522" s="19" t="s">
        <v>31</v>
      </c>
      <c r="O522" s="23"/>
    </row>
    <row r="523" customFormat="false" ht="189" hidden="false" customHeight="false" outlineLevel="0" collapsed="false">
      <c r="A523" s="17" t="str">
        <f aca="false">IF(LEFT(F523,15)="Наименование уч",F523,A522)</f>
        <v>Наименование учреждения: краевое государственное автономное учреждение  «Редакция газеты «Сельский труженик» </v>
      </c>
      <c r="B523" s="17" t="str">
        <f aca="false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aca="false">IF(LEFT(F523,1)="П",F523,C522)</f>
        <v>Показатели, характеризующие качество государственной услуги, установленные в государственном задании</v>
      </c>
      <c r="F523" s="21" t="s">
        <v>32</v>
      </c>
      <c r="G523" s="19" t="s">
        <v>302</v>
      </c>
      <c r="H523" s="19" t="s">
        <v>34</v>
      </c>
      <c r="I523" s="21" t="s">
        <v>35</v>
      </c>
      <c r="J523" s="21" t="n">
        <v>1</v>
      </c>
      <c r="K523" s="23" t="n">
        <f aca="false">J523/1</f>
        <v>1</v>
      </c>
      <c r="L523" s="23"/>
      <c r="M523" s="21"/>
      <c r="N523" s="19" t="s">
        <v>31</v>
      </c>
      <c r="O523" s="23"/>
    </row>
    <row r="524" customFormat="false" ht="189" hidden="false" customHeight="false" outlineLevel="0" collapsed="false">
      <c r="A524" s="17" t="str">
        <f aca="false">IF(LEFT(F524,15)="Наименование уч",F524,A523)</f>
        <v>Наименование учреждения: краевое государственное автономное учреждение  «Редакция газеты «Сельский труженик» </v>
      </c>
      <c r="B524" s="17" t="str">
        <f aca="false">IF(LEFT(F524,15)="Наименование ус",F524,IF(LEFT(F524,15)="Наименование ра",F524,B523))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aca="false">IF(LEFT(F524,1)="П",F524,C523)</f>
        <v>Показатели, характеризующие качество государственной услуги, установленные в государственном задании</v>
      </c>
      <c r="F524" s="21" t="s">
        <v>36</v>
      </c>
      <c r="G524" s="19" t="s">
        <v>303</v>
      </c>
      <c r="H524" s="19" t="s">
        <v>38</v>
      </c>
      <c r="I524" s="21" t="s">
        <v>35</v>
      </c>
      <c r="J524" s="21" t="n">
        <v>1</v>
      </c>
      <c r="K524" s="23" t="n">
        <f aca="false">J524/1</f>
        <v>1</v>
      </c>
      <c r="L524" s="23"/>
      <c r="M524" s="21"/>
      <c r="N524" s="19" t="s">
        <v>31</v>
      </c>
      <c r="O524" s="23"/>
    </row>
    <row r="525" customFormat="false" ht="189" hidden="false" customHeight="false" outlineLevel="0" collapsed="false">
      <c r="A525" s="17" t="str">
        <f aca="false">IF(LEFT(F525,15)="Наименование уч",F525,A524)</f>
        <v>Наименование учреждения: краевое государственное автономное учреждение  «Редакция газеты «Сельский труженик» </v>
      </c>
      <c r="B525" s="17" t="str">
        <f aca="false">IF(LEFT(F525,15)="Наименование ус",F525,IF(LEFT(F525,15)="Наименование ра",F525,B524))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aca="false">IF(LEFT(F525,1)="П",F525,C524)</f>
        <v>Показатели, характеризующие качество государственной услуги, установленные в государственном задании</v>
      </c>
      <c r="F525" s="21" t="s">
        <v>39</v>
      </c>
      <c r="G525" s="19" t="s">
        <v>304</v>
      </c>
      <c r="H525" s="19" t="s">
        <v>41</v>
      </c>
      <c r="I525" s="21" t="s">
        <v>305</v>
      </c>
      <c r="J525" s="21" t="n">
        <v>197</v>
      </c>
      <c r="K525" s="23" t="n">
        <f aca="false">J525/220</f>
        <v>0.895454545454546</v>
      </c>
      <c r="L525" s="23"/>
      <c r="M525" s="21"/>
      <c r="N525" s="19" t="s">
        <v>31</v>
      </c>
      <c r="O525" s="23"/>
    </row>
    <row r="526" customFormat="false" ht="189" hidden="false" customHeight="false" outlineLevel="0" collapsed="false">
      <c r="A526" s="17" t="str">
        <f aca="false">IF(LEFT(F526,15)="Наименование уч",F526,A525)</f>
        <v>Наименование учреждения: краевое государственное автономное учреждение  «Редакция газеты «Сельский труженик» </v>
      </c>
      <c r="B526" s="17" t="str">
        <f aca="false">IF(LEFT(F526,15)="Наименование ус",F526,IF(LEFT(F526,15)="Наименование ра",F526,B525))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aca="false">IF(LEFT(F526,1)="П",F526,C525)</f>
        <v>Показатели, характеризующие качество государственной услуги, установленные в государственном задании</v>
      </c>
      <c r="F526" s="21" t="s">
        <v>43</v>
      </c>
      <c r="G526" s="19" t="s">
        <v>44</v>
      </c>
      <c r="H526" s="21" t="s">
        <v>45</v>
      </c>
      <c r="I526" s="21" t="n">
        <v>1</v>
      </c>
      <c r="J526" s="21" t="n">
        <v>1</v>
      </c>
      <c r="K526" s="23" t="n">
        <f aca="false">J526/1</f>
        <v>1</v>
      </c>
      <c r="L526" s="23"/>
      <c r="M526" s="21"/>
      <c r="N526" s="19" t="s">
        <v>26</v>
      </c>
      <c r="O526" s="23"/>
    </row>
    <row r="527" customFormat="false" ht="189" hidden="false" customHeight="true" outlineLevel="0" collapsed="false">
      <c r="A527" s="17" t="str">
        <f aca="false">IF(LEFT(F527,15)="Наименование уч",F527,A526)</f>
        <v>Наименование учреждения: краевое государственное автономное учреждение  «Редакция газеты «Сельский труженик» </v>
      </c>
      <c r="B527" s="17" t="str">
        <f aca="false">IF(LEFT(F527,15)="Наименование ус",F527,IF(LEFT(F527,15)="Наименование ра",F527,B526))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aca="false">IF(LEFT(F527,1)="П",F527,C526)</f>
        <v>Показатели, характеризующие объем государственной услуги, установленные в государственном задании</v>
      </c>
      <c r="F527" s="19" t="s">
        <v>47</v>
      </c>
      <c r="G527" s="19"/>
      <c r="H527" s="19"/>
      <c r="I527" s="19"/>
      <c r="J527" s="19"/>
      <c r="K527" s="21" t="s">
        <v>48</v>
      </c>
      <c r="L527" s="21" t="s">
        <v>49</v>
      </c>
      <c r="M527" s="21" t="s">
        <v>20</v>
      </c>
      <c r="N527" s="21"/>
      <c r="O527" s="23"/>
    </row>
    <row r="528" customFormat="false" ht="189" hidden="false" customHeight="false" outlineLevel="0" collapsed="false">
      <c r="A528" s="17" t="str">
        <f aca="false">IF(LEFT(F528,15)="Наименование уч",F528,A527)</f>
        <v>Наименование учреждения: краевое государственное автономное учреждение  «Редакция газеты «Сельский труженик» </v>
      </c>
      <c r="B528" s="17" t="str">
        <f aca="false">IF(LEFT(F528,15)="Наименование ус",F528,IF(LEFT(F528,15)="Наименование ра",F528,B527))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aca="false">IF(LEFT(F528,1)="П",F528,C527)</f>
        <v>Показатели, характеризующие объем государственной услуги, установленные в государственном задании</v>
      </c>
      <c r="F528" s="25" t="s">
        <v>21</v>
      </c>
      <c r="G528" s="19" t="s">
        <v>306</v>
      </c>
      <c r="H528" s="21"/>
      <c r="I528" s="21"/>
      <c r="J528" s="21"/>
      <c r="K528" s="21"/>
      <c r="L528" s="21"/>
      <c r="M528" s="21"/>
      <c r="N528" s="21"/>
      <c r="O528" s="23"/>
    </row>
    <row r="529" customFormat="false" ht="189" hidden="false" customHeight="false" outlineLevel="0" collapsed="false">
      <c r="A529" s="17" t="str">
        <f aca="false">IF(LEFT(F529,15)="Наименование уч",F529,A528)</f>
        <v>Наименование учреждения: краевое государственное автономное учреждение  «Редакция газеты «Сельский труженик» </v>
      </c>
      <c r="B529" s="17" t="str">
        <f aca="false">IF(LEFT(F529,15)="Наименование ус",F529,IF(LEFT(F529,15)="Наименование ра",F529,B528))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aca="false">IF(LEFT(F529,1)="П",F529,C528)</f>
        <v>Показатели, характеризующие объем государственной услуги, установленные в государственном задании</v>
      </c>
      <c r="F529" s="25" t="s">
        <v>51</v>
      </c>
      <c r="G529" s="19" t="s">
        <v>52</v>
      </c>
      <c r="H529" s="21" t="s">
        <v>53</v>
      </c>
      <c r="I529" s="26" t="n">
        <v>247</v>
      </c>
      <c r="J529" s="26" t="n">
        <v>247</v>
      </c>
      <c r="K529" s="23" t="n">
        <f aca="false">J529/I529</f>
        <v>1</v>
      </c>
      <c r="L529" s="23" t="n">
        <f aca="false">(K529+K530+K531+K532+K533)/5</f>
        <v>0.979166666666667</v>
      </c>
      <c r="M529" s="21"/>
      <c r="N529" s="19" t="s">
        <v>31</v>
      </c>
      <c r="O529" s="23"/>
    </row>
    <row r="530" customFormat="false" ht="189" hidden="false" customHeight="false" outlineLevel="0" collapsed="false">
      <c r="A530" s="17" t="str">
        <f aca="false">IF(LEFT(F530,15)="Наименование уч",F530,A529)</f>
        <v>Наименование учреждения: краевое государственное автономное учреждение  «Редакция газеты «Сельский труженик» </v>
      </c>
      <c r="B530" s="17" t="str">
        <f aca="false">IF(LEFT(F530,15)="Наименование ус",F530,IF(LEFT(F530,15)="Наименование ра",F530,B529))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aca="false">IF(LEFT(F530,1)="П",F530,C529)</f>
        <v>Показатели, характеризующие объем государственной услуги, установленные в государственном задании</v>
      </c>
      <c r="F530" s="25" t="s">
        <v>54</v>
      </c>
      <c r="G530" s="19" t="s">
        <v>55</v>
      </c>
      <c r="H530" s="21" t="s">
        <v>56</v>
      </c>
      <c r="I530" s="27" t="n">
        <v>7486.23</v>
      </c>
      <c r="J530" s="27" t="n">
        <v>7486.23</v>
      </c>
      <c r="K530" s="23" t="n">
        <f aca="false">J530/I530</f>
        <v>1</v>
      </c>
      <c r="L530" s="23"/>
      <c r="M530" s="21"/>
      <c r="N530" s="19" t="s">
        <v>77</v>
      </c>
      <c r="O530" s="23"/>
    </row>
    <row r="531" customFormat="false" ht="189" hidden="false" customHeight="false" outlineLevel="0" collapsed="false">
      <c r="A531" s="17" t="str">
        <f aca="false">IF(LEFT(F531,15)="Наименование уч",F531,A530)</f>
        <v>Наименование учреждения: краевое государственное автономное учреждение  «Редакция газеты «Сельский труженик» </v>
      </c>
      <c r="B531" s="17" t="str">
        <f aca="false">IF(LEFT(F531,15)="Наименование ус",F531,IF(LEFT(F531,15)="Наименование ра",F531,B530))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aca="false">IF(LEFT(F531,1)="П",F531,C530)</f>
        <v>Показатели, характеризующие объем государственной услуги, установленные в государственном задании</v>
      </c>
      <c r="F531" s="25" t="s">
        <v>58</v>
      </c>
      <c r="G531" s="19" t="s">
        <v>59</v>
      </c>
      <c r="H531" s="21" t="s">
        <v>60</v>
      </c>
      <c r="I531" s="28" t="n">
        <v>1849.1</v>
      </c>
      <c r="J531" s="28" t="n">
        <v>1849.1</v>
      </c>
      <c r="K531" s="23" t="n">
        <f aca="false">J531/I531</f>
        <v>1</v>
      </c>
      <c r="L531" s="23"/>
      <c r="M531" s="21"/>
      <c r="N531" s="21" t="s">
        <v>77</v>
      </c>
      <c r="O531" s="23"/>
    </row>
    <row r="532" customFormat="false" ht="189" hidden="false" customHeight="false" outlineLevel="0" collapsed="false">
      <c r="A532" s="17" t="str">
        <f aca="false">IF(LEFT(F532,15)="Наименование уч",F532,A531)</f>
        <v>Наименование учреждения: краевое государственное автономное учреждение  «Редакция газеты «Сельский труженик» </v>
      </c>
      <c r="B532" s="17" t="str">
        <f aca="false">IF(LEFT(F532,15)="Наименование ус",F532,IF(LEFT(F532,15)="Наименование ра",F532,B531))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aca="false">IF(LEFT(F532,1)="П",F532,C531)</f>
        <v>Показатели, характеризующие объем государственной услуги, установленные в государственном задании</v>
      </c>
      <c r="F532" s="25" t="s">
        <v>61</v>
      </c>
      <c r="G532" s="19" t="s">
        <v>62</v>
      </c>
      <c r="H532" s="21" t="s">
        <v>63</v>
      </c>
      <c r="I532" s="29" t="n">
        <v>156</v>
      </c>
      <c r="J532" s="29" t="n">
        <v>156</v>
      </c>
      <c r="K532" s="23" t="n">
        <f aca="false">J532/I532</f>
        <v>1</v>
      </c>
      <c r="L532" s="23"/>
      <c r="M532" s="21"/>
      <c r="N532" s="19" t="s">
        <v>31</v>
      </c>
      <c r="O532" s="23"/>
    </row>
    <row r="533" customFormat="false" ht="189" hidden="false" customHeight="false" outlineLevel="0" collapsed="false">
      <c r="A533" s="17" t="str">
        <f aca="false">IF(LEFT(F533,15)="Наименование уч",F533,A532)</f>
        <v>Наименование учреждения: краевое государственное автономное учреждение  «Редакция газеты «Сельский труженик» </v>
      </c>
      <c r="B533" s="17" t="str">
        <f aca="false">IF(LEFT(F533,15)="Наименование ус",F533,IF(LEFT(F533,15)="Наименование ра",F533,B532))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aca="false">IF(LEFT(F533,1)="П",F533,C532)</f>
        <v>Показатели, характеризующие объем государственной услуги, установленные в государственном задании</v>
      </c>
      <c r="F533" s="25" t="s">
        <v>64</v>
      </c>
      <c r="G533" s="19" t="s">
        <v>65</v>
      </c>
      <c r="H533" s="21" t="s">
        <v>66</v>
      </c>
      <c r="I533" s="21" t="n">
        <v>124.8</v>
      </c>
      <c r="J533" s="21" t="n">
        <v>111.8</v>
      </c>
      <c r="K533" s="23" t="n">
        <f aca="false">J533/I533</f>
        <v>0.895833333333333</v>
      </c>
      <c r="L533" s="23"/>
      <c r="M533" s="38" t="s">
        <v>307</v>
      </c>
      <c r="N533" s="19" t="s">
        <v>31</v>
      </c>
      <c r="O533" s="23"/>
    </row>
    <row r="534" customFormat="false" ht="189" hidden="false" customHeight="false" outlineLevel="0" collapsed="false">
      <c r="A534" s="17" t="str">
        <f aca="false">IF(LEFT(F534,15)="Наименование уч",F534,A533)</f>
        <v>Наименование учреждения: краевое государственное автономное учреждение  «Редакция газеты «Сельский труженик» </v>
      </c>
      <c r="B534" s="17" t="str">
        <f aca="false">IF(LEFT(F534,15)="Наименование ус",F534,IF(LEFT(F534,15)="Наименование ра",F534,B533))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aca="false">IF(LEFT(F534,1)="П",F534,C533)</f>
        <v>Показатели, характеризующие объем государственной услуги, установленные в государственном задании</v>
      </c>
      <c r="F534" s="32"/>
      <c r="G534" s="32"/>
      <c r="H534" s="32"/>
      <c r="I534" s="32"/>
      <c r="J534" s="32"/>
      <c r="K534" s="32"/>
      <c r="L534" s="32"/>
      <c r="M534" s="32"/>
      <c r="N534" s="32"/>
      <c r="O534" s="32"/>
    </row>
    <row r="535" customFormat="false" ht="189" hidden="false" customHeight="true" outlineLevel="0" collapsed="false">
      <c r="A535" s="17" t="str">
        <f aca="false">IF(LEFT(F535,15)="Наименование уч",F535,A534)</f>
        <v>Наименование учреждения: краевое государственное автономное учреждение  «Редакция газеты «Маяк Севера»</v>
      </c>
      <c r="B535" s="17" t="str">
        <f aca="false">IF(LEFT(F535,15)="Наименование ус",F535,IF(LEFT(F535,15)="Наименование ра",F535,B534))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aca="false">IF(LEFT(F535,1)="П",F535,C534)</f>
        <v>Показатели, характеризующие объем государственной услуги, установленные в государственном задании</v>
      </c>
      <c r="F535" s="19" t="s">
        <v>308</v>
      </c>
      <c r="G535" s="19"/>
      <c r="H535" s="19"/>
      <c r="I535" s="19"/>
      <c r="J535" s="19"/>
      <c r="K535" s="19"/>
      <c r="L535" s="19"/>
      <c r="M535" s="19"/>
      <c r="N535" s="19"/>
      <c r="O535" s="19"/>
    </row>
    <row r="536" customFormat="false" ht="189.75" hidden="false" customHeight="true" outlineLevel="0" collapsed="false">
      <c r="A536" s="17" t="str">
        <f aca="false">IF(LEFT(F536,15)="Наименование уч",F536,A535)</f>
        <v>Наименование учреждения: краевое государственное автономное учреждение  «Редакция газеты «Маяк Севера»</v>
      </c>
      <c r="B536" s="17" t="str">
        <f aca="false">IF(LEFT(F536,15)="Наименование ус",F536,IF(LEFT(F536,15)="Наименование ра",F536,B535))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aca="false">IF(LEFT(F536,1)="П",F536,C535)</f>
        <v>Показатели, характеризующие объем государственной услуги, установленные в государственном задании</v>
      </c>
      <c r="F536" s="19" t="s">
        <v>16</v>
      </c>
      <c r="G536" s="19"/>
      <c r="H536" s="19"/>
      <c r="I536" s="19"/>
      <c r="J536" s="19"/>
      <c r="K536" s="19"/>
      <c r="L536" s="19"/>
      <c r="M536" s="19"/>
      <c r="N536" s="19"/>
      <c r="O536" s="19"/>
    </row>
    <row r="537" customFormat="false" ht="189" hidden="false" customHeight="true" outlineLevel="0" collapsed="false">
      <c r="A537" s="17" t="str">
        <f aca="false">IF(LEFT(F537,15)="Наименование уч",F537,A536)</f>
        <v>Наименование учреждения: краевое государственное автономное учреждение  «Редакция газеты «Маяк Севера»</v>
      </c>
      <c r="B537" s="17" t="str">
        <f aca="false">IF(LEFT(F537,15)="Наименование ус",F537,IF(LEFT(F537,15)="Наименование ра",F537,B536))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aca="false">IF(LEFT(F537,1)="П",F537,C536)</f>
        <v>Показатели, характеризующие качество государственной услуги, установленные в государственном задании</v>
      </c>
      <c r="F537" s="19" t="s">
        <v>17</v>
      </c>
      <c r="G537" s="19"/>
      <c r="H537" s="19"/>
      <c r="I537" s="19"/>
      <c r="J537" s="19"/>
      <c r="K537" s="19" t="s">
        <v>18</v>
      </c>
      <c r="L537" s="19" t="s">
        <v>19</v>
      </c>
      <c r="M537" s="19" t="s">
        <v>20</v>
      </c>
      <c r="N537" s="19"/>
      <c r="O537" s="19"/>
    </row>
    <row r="538" customFormat="false" ht="189" hidden="false" customHeight="false" outlineLevel="0" collapsed="false">
      <c r="A538" s="17" t="str">
        <f aca="false">IF(LEFT(F538,15)="Наименование уч",F538,A537)</f>
        <v>Наименование учреждения: краевое государственное автономное учреждение  «Редакция газеты «Маяк Севера»</v>
      </c>
      <c r="B538" s="17" t="str">
        <f aca="false">IF(LEFT(F538,15)="Наименование ус",F538,IF(LEFT(F538,15)="Наименование ра",F538,B537))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aca="false">IF(LEFT(F538,1)="П",F538,C537)</f>
        <v>Показатели, характеризующие качество государственной услуги, установленные в государственном задании</v>
      </c>
      <c r="F538" s="21" t="s">
        <v>21</v>
      </c>
      <c r="G538" s="19" t="s">
        <v>22</v>
      </c>
      <c r="H538" s="21" t="s">
        <v>23</v>
      </c>
      <c r="I538" s="21" t="s">
        <v>24</v>
      </c>
      <c r="J538" s="21" t="n">
        <v>20</v>
      </c>
      <c r="K538" s="23" t="n">
        <f aca="false">J538/20</f>
        <v>1</v>
      </c>
      <c r="L538" s="23" t="n">
        <f aca="false">(K538+K539+K540+K541+K542+K543)/6</f>
        <v>1</v>
      </c>
      <c r="M538" s="19"/>
      <c r="N538" s="19" t="s">
        <v>26</v>
      </c>
      <c r="O538" s="23" t="n">
        <f aca="false">(L538+L546)/2</f>
        <v>1</v>
      </c>
    </row>
    <row r="539" customFormat="false" ht="189" hidden="false" customHeight="false" outlineLevel="0" collapsed="false">
      <c r="A539" s="17" t="str">
        <f aca="false">IF(LEFT(F539,15)="Наименование уч",F539,A538)</f>
        <v>Наименование учреждения: краевое государственное автономное учреждение  «Редакция газеты «Маяк Севера»</v>
      </c>
      <c r="B539" s="17" t="str">
        <f aca="false">IF(LEFT(F539,15)="Наименование ус",F539,IF(LEFT(F539,15)="Наименование ра",F539,B538))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aca="false">IF(LEFT(F539,1)="П",F539,C538)</f>
        <v>Показатели, характеризующие качество государственной услуги, установленные в государственном задании</v>
      </c>
      <c r="F539" s="21" t="s">
        <v>27</v>
      </c>
      <c r="G539" s="19" t="s">
        <v>309</v>
      </c>
      <c r="H539" s="21" t="s">
        <v>29</v>
      </c>
      <c r="I539" s="21" t="s">
        <v>310</v>
      </c>
      <c r="J539" s="24" t="n">
        <v>2900</v>
      </c>
      <c r="K539" s="23" t="n">
        <f aca="false">J539/2900</f>
        <v>1</v>
      </c>
      <c r="L539" s="23"/>
      <c r="M539" s="21"/>
      <c r="N539" s="19" t="s">
        <v>31</v>
      </c>
      <c r="O539" s="23"/>
    </row>
    <row r="540" customFormat="false" ht="189" hidden="false" customHeight="false" outlineLevel="0" collapsed="false">
      <c r="A540" s="17" t="str">
        <f aca="false">IF(LEFT(F540,15)="Наименование уч",F540,A539)</f>
        <v>Наименование учреждения: краевое государственное автономное учреждение  «Редакция газеты «Маяк Севера»</v>
      </c>
      <c r="B540" s="17" t="str">
        <f aca="false">IF(LEFT(F540,15)="Наименование ус",F540,IF(LEFT(F540,15)="Наименование ра",F540,B539))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aca="false">IF(LEFT(F540,1)="П",F540,C539)</f>
        <v>Показатели, характеризующие качество государственной услуги, установленные в государственном задании</v>
      </c>
      <c r="F540" s="21" t="s">
        <v>32</v>
      </c>
      <c r="G540" s="19" t="s">
        <v>311</v>
      </c>
      <c r="H540" s="19" t="s">
        <v>34</v>
      </c>
      <c r="I540" s="21" t="s">
        <v>35</v>
      </c>
      <c r="J540" s="21" t="n">
        <v>1</v>
      </c>
      <c r="K540" s="23" t="n">
        <f aca="false">J540/1</f>
        <v>1</v>
      </c>
      <c r="L540" s="23"/>
      <c r="M540" s="21"/>
      <c r="N540" s="19" t="s">
        <v>31</v>
      </c>
      <c r="O540" s="23"/>
    </row>
    <row r="541" customFormat="false" ht="189" hidden="false" customHeight="false" outlineLevel="0" collapsed="false">
      <c r="A541" s="17" t="str">
        <f aca="false">IF(LEFT(F541,15)="Наименование уч",F541,A540)</f>
        <v>Наименование учреждения: краевое государственное автономное учреждение  «Редакция газеты «Маяк Севера»</v>
      </c>
      <c r="B541" s="17" t="str">
        <f aca="false">IF(LEFT(F541,15)="Наименование ус",F541,IF(LEFT(F541,15)="Наименование ра",F541,B540))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aca="false">IF(LEFT(F541,1)="П",F541,C540)</f>
        <v>Показатели, характеризующие качество государственной услуги, установленные в государственном задании</v>
      </c>
      <c r="F541" s="21" t="s">
        <v>36</v>
      </c>
      <c r="G541" s="19" t="s">
        <v>312</v>
      </c>
      <c r="H541" s="19" t="s">
        <v>38</v>
      </c>
      <c r="I541" s="21" t="s">
        <v>35</v>
      </c>
      <c r="J541" s="21" t="n">
        <v>1</v>
      </c>
      <c r="K541" s="23" t="n">
        <f aca="false">J541/1</f>
        <v>1</v>
      </c>
      <c r="L541" s="23"/>
      <c r="M541" s="21"/>
      <c r="N541" s="19" t="s">
        <v>31</v>
      </c>
      <c r="O541" s="23"/>
    </row>
    <row r="542" customFormat="false" ht="189" hidden="false" customHeight="false" outlineLevel="0" collapsed="false">
      <c r="A542" s="17" t="str">
        <f aca="false">IF(LEFT(F542,15)="Наименование уч",F542,A541)</f>
        <v>Наименование учреждения: краевое государственное автономное учреждение  «Редакция газеты «Маяк Севера»</v>
      </c>
      <c r="B542" s="17" t="str">
        <f aca="false">IF(LEFT(F542,15)="Наименование ус",F542,IF(LEFT(F542,15)="Наименование ра",F542,B541))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aca="false">IF(LEFT(F542,1)="П",F542,C541)</f>
        <v>Показатели, характеризующие качество государственной услуги, установленные в государственном задании</v>
      </c>
      <c r="F542" s="21" t="s">
        <v>39</v>
      </c>
      <c r="G542" s="19" t="s">
        <v>313</v>
      </c>
      <c r="H542" s="19" t="s">
        <v>41</v>
      </c>
      <c r="I542" s="21" t="s">
        <v>314</v>
      </c>
      <c r="J542" s="21" t="n">
        <v>162</v>
      </c>
      <c r="K542" s="23" t="n">
        <f aca="false">J542/162</f>
        <v>1</v>
      </c>
      <c r="L542" s="23"/>
      <c r="M542" s="21"/>
      <c r="N542" s="19" t="s">
        <v>31</v>
      </c>
      <c r="O542" s="23"/>
    </row>
    <row r="543" customFormat="false" ht="189" hidden="false" customHeight="false" outlineLevel="0" collapsed="false">
      <c r="A543" s="17" t="str">
        <f aca="false">IF(LEFT(F543,15)="Наименование уч",F543,A542)</f>
        <v>Наименование учреждения: краевое государственное автономное учреждение  «Редакция газеты «Маяк Севера»</v>
      </c>
      <c r="B543" s="17" t="str">
        <f aca="false">IF(LEFT(F543,15)="Наименование ус",F543,IF(LEFT(F543,15)="Наименование ра",F543,B542))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aca="false">IF(LEFT(F543,1)="П",F543,C542)</f>
        <v>Показатели, характеризующие качество государственной услуги, установленные в государственном задании</v>
      </c>
      <c r="F543" s="21" t="s">
        <v>43</v>
      </c>
      <c r="G543" s="19" t="s">
        <v>44</v>
      </c>
      <c r="H543" s="21" t="s">
        <v>45</v>
      </c>
      <c r="I543" s="21" t="s">
        <v>35</v>
      </c>
      <c r="J543" s="21" t="n">
        <v>1</v>
      </c>
      <c r="K543" s="23" t="n">
        <f aca="false">J543/1</f>
        <v>1</v>
      </c>
      <c r="L543" s="23"/>
      <c r="M543" s="21"/>
      <c r="N543" s="19" t="s">
        <v>26</v>
      </c>
      <c r="O543" s="23"/>
    </row>
    <row r="544" customFormat="false" ht="189" hidden="false" customHeight="true" outlineLevel="0" collapsed="false">
      <c r="A544" s="17" t="str">
        <f aca="false">IF(LEFT(F544,15)="Наименование уч",F544,A543)</f>
        <v>Наименование учреждения: краевое государственное автономное учреждение  «Редакция газеты «Маяк Севера»</v>
      </c>
      <c r="B544" s="17" t="str">
        <f aca="false">IF(LEFT(F544,15)="Наименование ус",F544,IF(LEFT(F544,15)="Наименование ра",F544,B543))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aca="false">IF(LEFT(F544,1)="П",F544,C543)</f>
        <v>Показатели, характеризующие объем государственной услуги, установленные в государственном задании</v>
      </c>
      <c r="F544" s="19" t="s">
        <v>47</v>
      </c>
      <c r="G544" s="19"/>
      <c r="H544" s="19"/>
      <c r="I544" s="19"/>
      <c r="J544" s="19"/>
      <c r="K544" s="21" t="s">
        <v>48</v>
      </c>
      <c r="L544" s="21" t="s">
        <v>49</v>
      </c>
      <c r="M544" s="21" t="s">
        <v>20</v>
      </c>
      <c r="N544" s="21"/>
      <c r="O544" s="23"/>
    </row>
    <row r="545" customFormat="false" ht="189" hidden="false" customHeight="false" outlineLevel="0" collapsed="false">
      <c r="A545" s="17" t="str">
        <f aca="false">IF(LEFT(F545,15)="Наименование уч",F545,A544)</f>
        <v>Наименование учреждения: краевое государственное автономное учреждение  «Редакция газеты «Маяк Севера»</v>
      </c>
      <c r="B545" s="17" t="str">
        <f aca="false">IF(LEFT(F545,15)="Наименование ус",F545,IF(LEFT(F545,15)="Наименование ра",F545,B544))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aca="false">IF(LEFT(F545,1)="П",F545,C544)</f>
        <v>Показатели, характеризующие объем государственной услуги, установленные в государственном задании</v>
      </c>
      <c r="F545" s="25" t="s">
        <v>21</v>
      </c>
      <c r="G545" s="19" t="s">
        <v>315</v>
      </c>
      <c r="H545" s="21"/>
      <c r="I545" s="21"/>
      <c r="J545" s="21"/>
      <c r="K545" s="21"/>
      <c r="L545" s="21"/>
      <c r="M545" s="21"/>
      <c r="N545" s="21"/>
      <c r="O545" s="23"/>
    </row>
    <row r="546" customFormat="false" ht="189" hidden="false" customHeight="false" outlineLevel="0" collapsed="false">
      <c r="A546" s="17" t="str">
        <f aca="false">IF(LEFT(F546,15)="Наименование уч",F546,A545)</f>
        <v>Наименование учреждения: краевое государственное автономное учреждение  «Редакция газеты «Маяк Севера»</v>
      </c>
      <c r="B546" s="17" t="str">
        <f aca="false">IF(LEFT(F546,15)="Наименование ус",F546,IF(LEFT(F546,15)="Наименование ра",F546,B545))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aca="false">IF(LEFT(F546,1)="П",F546,C545)</f>
        <v>Показатели, характеризующие объем государственной услуги, установленные в государственном задании</v>
      </c>
      <c r="F546" s="25" t="s">
        <v>51</v>
      </c>
      <c r="G546" s="19" t="s">
        <v>52</v>
      </c>
      <c r="H546" s="21" t="s">
        <v>53</v>
      </c>
      <c r="I546" s="26" t="n">
        <v>156</v>
      </c>
      <c r="J546" s="26" t="n">
        <v>156</v>
      </c>
      <c r="K546" s="23" t="n">
        <f aca="false">J546/I546</f>
        <v>1</v>
      </c>
      <c r="L546" s="23" t="n">
        <f aca="false">(K546+K547+K548+K549+K550)/5</f>
        <v>1</v>
      </c>
      <c r="M546" s="21"/>
      <c r="N546" s="19" t="s">
        <v>31</v>
      </c>
      <c r="O546" s="23"/>
    </row>
    <row r="547" customFormat="false" ht="189" hidden="false" customHeight="false" outlineLevel="0" collapsed="false">
      <c r="A547" s="17" t="str">
        <f aca="false">IF(LEFT(F547,15)="Наименование уч",F547,A546)</f>
        <v>Наименование учреждения: краевое государственное автономное учреждение  «Редакция газеты «Маяк Севера»</v>
      </c>
      <c r="B547" s="17" t="str">
        <f aca="false">IF(LEFT(F547,15)="Наименование ус",F547,IF(LEFT(F547,15)="Наименование ра",F547,B546))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aca="false">IF(LEFT(F547,1)="П",F547,C546)</f>
        <v>Показатели, характеризующие объем государственной услуги, установленные в государственном задании</v>
      </c>
      <c r="F547" s="25" t="s">
        <v>54</v>
      </c>
      <c r="G547" s="19" t="s">
        <v>55</v>
      </c>
      <c r="H547" s="21" t="s">
        <v>56</v>
      </c>
      <c r="I547" s="27" t="n">
        <v>16878.85</v>
      </c>
      <c r="J547" s="27" t="n">
        <v>16878.85</v>
      </c>
      <c r="K547" s="23" t="n">
        <f aca="false">J547/I547</f>
        <v>1</v>
      </c>
      <c r="L547" s="23"/>
      <c r="M547" s="21"/>
      <c r="N547" s="19" t="s">
        <v>77</v>
      </c>
      <c r="O547" s="23"/>
    </row>
    <row r="548" customFormat="false" ht="189" hidden="false" customHeight="false" outlineLevel="0" collapsed="false">
      <c r="A548" s="17" t="str">
        <f aca="false">IF(LEFT(F548,15)="Наименование уч",F548,A547)</f>
        <v>Наименование учреждения: краевое государственное автономное учреждение  «Редакция газеты «Маяк Севера»</v>
      </c>
      <c r="B548" s="17" t="str">
        <f aca="false">IF(LEFT(F548,15)="Наименование ус",F548,IF(LEFT(F548,15)="Наименование ра",F548,B547))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aca="false">IF(LEFT(F548,1)="П",F548,C547)</f>
        <v>Показатели, характеризующие объем государственной услуги, установленные в государственном задании</v>
      </c>
      <c r="F548" s="25" t="s">
        <v>58</v>
      </c>
      <c r="G548" s="19" t="s">
        <v>59</v>
      </c>
      <c r="H548" s="21" t="s">
        <v>60</v>
      </c>
      <c r="I548" s="28" t="n">
        <v>2633.1</v>
      </c>
      <c r="J548" s="28" t="n">
        <v>2633.1</v>
      </c>
      <c r="K548" s="23" t="n">
        <f aca="false">J548/I548</f>
        <v>1</v>
      </c>
      <c r="L548" s="23"/>
      <c r="M548" s="21"/>
      <c r="N548" s="21" t="s">
        <v>77</v>
      </c>
      <c r="O548" s="23"/>
    </row>
    <row r="549" customFormat="false" ht="189" hidden="false" customHeight="false" outlineLevel="0" collapsed="false">
      <c r="A549" s="17" t="str">
        <f aca="false">IF(LEFT(F549,15)="Наименование уч",F549,A548)</f>
        <v>Наименование учреждения: краевое государственное автономное учреждение  «Редакция газеты «Маяк Севера»</v>
      </c>
      <c r="B549" s="17" t="str">
        <f aca="false">IF(LEFT(F549,15)="Наименование ус",F549,IF(LEFT(F549,15)="Наименование ра",F549,B548))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aca="false">IF(LEFT(F549,1)="П",F549,C548)</f>
        <v>Показатели, характеризующие объем государственной услуги, установленные в государственном задании</v>
      </c>
      <c r="F549" s="25" t="s">
        <v>61</v>
      </c>
      <c r="G549" s="19" t="s">
        <v>62</v>
      </c>
      <c r="H549" s="21" t="s">
        <v>63</v>
      </c>
      <c r="I549" s="29" t="n">
        <v>130</v>
      </c>
      <c r="J549" s="29" t="n">
        <v>130</v>
      </c>
      <c r="K549" s="23" t="n">
        <f aca="false">J549/I549</f>
        <v>1</v>
      </c>
      <c r="L549" s="23"/>
      <c r="M549" s="21"/>
      <c r="N549" s="19" t="s">
        <v>31</v>
      </c>
      <c r="O549" s="23"/>
    </row>
    <row r="550" customFormat="false" ht="189" hidden="false" customHeight="false" outlineLevel="0" collapsed="false">
      <c r="A550" s="17" t="str">
        <f aca="false">IF(LEFT(F550,15)="Наименование уч",F550,A549)</f>
        <v>Наименование учреждения: краевое государственное автономное учреждение  «Редакция газеты «Маяк Севера»</v>
      </c>
      <c r="B550" s="17" t="str">
        <f aca="false">IF(LEFT(F550,15)="Наименование ус",F550,IF(LEFT(F550,15)="Наименование ра",F550,B549))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aca="false">IF(LEFT(F550,1)="П",F550,C549)</f>
        <v>Показатели, характеризующие объем государственной услуги, установленные в государственном задании</v>
      </c>
      <c r="F550" s="25" t="s">
        <v>64</v>
      </c>
      <c r="G550" s="19" t="s">
        <v>65</v>
      </c>
      <c r="H550" s="21" t="s">
        <v>66</v>
      </c>
      <c r="I550" s="21" t="n">
        <v>150.8</v>
      </c>
      <c r="J550" s="21" t="n">
        <v>150.8</v>
      </c>
      <c r="K550" s="23" t="n">
        <f aca="false">J550/I550</f>
        <v>1</v>
      </c>
      <c r="L550" s="23"/>
      <c r="M550" s="21"/>
      <c r="N550" s="19" t="s">
        <v>31</v>
      </c>
      <c r="O550" s="23"/>
    </row>
    <row r="551" customFormat="false" ht="189" hidden="false" customHeight="false" outlineLevel="0" collapsed="false">
      <c r="A551" s="17" t="str">
        <f aca="false">IF(LEFT(F551,15)="Наименование уч",F551,A550)</f>
        <v>Наименование учреждения: краевое государственное автономное учреждение  «Редакция газеты «Маяк Севера»</v>
      </c>
      <c r="B551" s="17" t="str">
        <f aca="false">IF(LEFT(F551,15)="Наименование ус",F551,IF(LEFT(F551,15)="Наименование ра",F551,B550))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aca="false">IF(LEFT(F551,1)="П",F551,C550)</f>
        <v>Показатели, характеризующие объем государственной услуги, установленные в государственном задании</v>
      </c>
      <c r="F551" s="32"/>
      <c r="G551" s="32"/>
      <c r="H551" s="32"/>
      <c r="I551" s="32"/>
      <c r="J551" s="32"/>
      <c r="K551" s="32"/>
      <c r="L551" s="32"/>
      <c r="M551" s="32"/>
      <c r="N551" s="32"/>
      <c r="O551" s="32"/>
    </row>
    <row r="552" customFormat="false" ht="189" hidden="false" customHeight="true" outlineLevel="0" collapsed="false">
      <c r="A552" s="17" t="str">
        <f aca="false">IF(LEFT(F552,15)="Наименование уч",F552,A551)</f>
        <v>Наименование учреждения: краевое государственное автономное учреждение  «Редакция газеты «Голос Тюхтета»</v>
      </c>
      <c r="B552" s="17" t="str">
        <f aca="false">IF(LEFT(F552,15)="Наименование ус",F552,IF(LEFT(F552,15)="Наименование ра",F552,B551))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aca="false">IF(LEFT(F552,1)="П",F552,C551)</f>
        <v>Показатели, характеризующие объем государственной услуги, установленные в государственном задании</v>
      </c>
      <c r="F552" s="19" t="s">
        <v>316</v>
      </c>
      <c r="G552" s="19"/>
      <c r="H552" s="19"/>
      <c r="I552" s="19"/>
      <c r="J552" s="19"/>
      <c r="K552" s="19"/>
      <c r="L552" s="19"/>
      <c r="M552" s="19"/>
      <c r="N552" s="19"/>
      <c r="O552" s="19"/>
    </row>
    <row r="553" customFormat="false" ht="189.75" hidden="false" customHeight="true" outlineLevel="0" collapsed="false">
      <c r="A553" s="17" t="str">
        <f aca="false">IF(LEFT(F553,15)="Наименование уч",F553,A552)</f>
        <v>Наименование учреждения: краевое государственное автономное учреждение  «Редакция газеты «Голос Тюхтета»</v>
      </c>
      <c r="B553" s="17" t="str">
        <f aca="false">IF(LEFT(F553,15)="Наименование ус",F553,IF(LEFT(F553,15)="Наименование ра",F553,B552))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aca="false">IF(LEFT(F553,1)="П",F553,C552)</f>
        <v>Показатели, характеризующие объем государственной услуги, установленные в государственном задании</v>
      </c>
      <c r="F553" s="19" t="s">
        <v>16</v>
      </c>
      <c r="G553" s="19"/>
      <c r="H553" s="19"/>
      <c r="I553" s="19"/>
      <c r="J553" s="19"/>
      <c r="K553" s="19"/>
      <c r="L553" s="19"/>
      <c r="M553" s="19"/>
      <c r="N553" s="19"/>
      <c r="O553" s="19"/>
    </row>
    <row r="554" customFormat="false" ht="189" hidden="false" customHeight="true" outlineLevel="0" collapsed="false">
      <c r="A554" s="17" t="str">
        <f aca="false">IF(LEFT(F554,15)="Наименование уч",F554,A553)</f>
        <v>Наименование учреждения: краевое государственное автономное учреждение  «Редакция газеты «Голос Тюхтета»</v>
      </c>
      <c r="B554" s="17" t="str">
        <f aca="false">IF(LEFT(F554,15)="Наименование ус",F554,IF(LEFT(F554,15)="Наименование ра",F554,B553))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aca="false">IF(LEFT(F554,1)="П",F554,C553)</f>
        <v>Показатели, характеризующие качество государственной услуги, установленные в государственном задании</v>
      </c>
      <c r="F554" s="19" t="s">
        <v>17</v>
      </c>
      <c r="G554" s="19"/>
      <c r="H554" s="19"/>
      <c r="I554" s="19"/>
      <c r="J554" s="19"/>
      <c r="K554" s="19" t="s">
        <v>18</v>
      </c>
      <c r="L554" s="19" t="s">
        <v>19</v>
      </c>
      <c r="M554" s="19" t="s">
        <v>20</v>
      </c>
      <c r="N554" s="19"/>
      <c r="O554" s="19"/>
    </row>
    <row r="555" customFormat="false" ht="189" hidden="false" customHeight="false" outlineLevel="0" collapsed="false">
      <c r="A555" s="17" t="str">
        <f aca="false">IF(LEFT(F555,15)="Наименование уч",F555,A554)</f>
        <v>Наименование учреждения: краевое государственное автономное учреждение  «Редакция газеты «Голос Тюхтета»</v>
      </c>
      <c r="B555" s="17" t="str">
        <f aca="false">IF(LEFT(F555,15)="Наименование ус",F555,IF(LEFT(F555,15)="Наименование ра",F555,B554))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aca="false">IF(LEFT(F555,1)="П",F555,C554)</f>
        <v>Показатели, характеризующие качество государственной услуги, установленные в государственном задании</v>
      </c>
      <c r="F555" s="21" t="s">
        <v>21</v>
      </c>
      <c r="G555" s="19" t="s">
        <v>22</v>
      </c>
      <c r="H555" s="21" t="s">
        <v>23</v>
      </c>
      <c r="I555" s="21" t="s">
        <v>24</v>
      </c>
      <c r="J555" s="21" t="n">
        <v>60</v>
      </c>
      <c r="K555" s="23" t="n">
        <f aca="false">J555/20</f>
        <v>3</v>
      </c>
      <c r="L555" s="23" t="n">
        <f aca="false">(K555+K556+K557+K558+K559+K560)/6</f>
        <v>2.02099567099567</v>
      </c>
      <c r="M555" s="19" t="s">
        <v>25</v>
      </c>
      <c r="N555" s="19" t="s">
        <v>26</v>
      </c>
      <c r="O555" s="23" t="n">
        <f aca="false">(L555+L563)/2</f>
        <v>1.51764069264069</v>
      </c>
    </row>
    <row r="556" customFormat="false" ht="189" hidden="false" customHeight="false" outlineLevel="0" collapsed="false">
      <c r="A556" s="17" t="str">
        <f aca="false">IF(LEFT(F556,15)="Наименование уч",F556,A555)</f>
        <v>Наименование учреждения: краевое государственное автономное учреждение  «Редакция газеты «Голос Тюхтета»</v>
      </c>
      <c r="B556" s="17" t="str">
        <f aca="false">IF(LEFT(F556,15)="Наименование ус",F556,IF(LEFT(F556,15)="Наименование ра",F556,B555))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aca="false">IF(LEFT(F556,1)="П",F556,C555)</f>
        <v>Показатели, характеризующие качество государственной услуги, установленные в государственном задании</v>
      </c>
      <c r="F556" s="21" t="s">
        <v>27</v>
      </c>
      <c r="G556" s="19" t="s">
        <v>317</v>
      </c>
      <c r="H556" s="21" t="s">
        <v>29</v>
      </c>
      <c r="I556" s="21" t="s">
        <v>318</v>
      </c>
      <c r="J556" s="24" t="n">
        <v>1500</v>
      </c>
      <c r="K556" s="23" t="n">
        <f aca="false">J556/1400</f>
        <v>1.07142857142857</v>
      </c>
      <c r="L556" s="23"/>
      <c r="M556" s="21" t="s">
        <v>70</v>
      </c>
      <c r="N556" s="19" t="s">
        <v>31</v>
      </c>
      <c r="O556" s="23"/>
    </row>
    <row r="557" customFormat="false" ht="189" hidden="false" customHeight="false" outlineLevel="0" collapsed="false">
      <c r="A557" s="17" t="str">
        <f aca="false">IF(LEFT(F557,15)="Наименование уч",F557,A556)</f>
        <v>Наименование учреждения: краевое государственное автономное учреждение  «Редакция газеты «Голос Тюхтета»</v>
      </c>
      <c r="B557" s="17" t="str">
        <f aca="false">IF(LEFT(F557,15)="Наименование ус",F557,IF(LEFT(F557,15)="Наименование ра",F557,B556))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aca="false">IF(LEFT(F557,1)="П",F557,C556)</f>
        <v>Показатели, характеризующие качество государственной услуги, установленные в государственном задании</v>
      </c>
      <c r="F557" s="21" t="s">
        <v>32</v>
      </c>
      <c r="G557" s="19" t="s">
        <v>319</v>
      </c>
      <c r="H557" s="19" t="s">
        <v>34</v>
      </c>
      <c r="I557" s="21" t="s">
        <v>35</v>
      </c>
      <c r="J557" s="21" t="n">
        <v>1</v>
      </c>
      <c r="K557" s="23" t="n">
        <f aca="false">J557/1</f>
        <v>1</v>
      </c>
      <c r="L557" s="23"/>
      <c r="M557" s="21"/>
      <c r="N557" s="19" t="s">
        <v>31</v>
      </c>
      <c r="O557" s="23"/>
    </row>
    <row r="558" customFormat="false" ht="189" hidden="false" customHeight="false" outlineLevel="0" collapsed="false">
      <c r="A558" s="17" t="str">
        <f aca="false">IF(LEFT(F558,15)="Наименование уч",F558,A557)</f>
        <v>Наименование учреждения: краевое государственное автономное учреждение  «Редакция газеты «Голос Тюхтета»</v>
      </c>
      <c r="B558" s="17" t="str">
        <f aca="false">IF(LEFT(F558,15)="Наименование ус",F558,IF(LEFT(F558,15)="Наименование ра",F558,B557))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aca="false">IF(LEFT(F558,1)="П",F558,C557)</f>
        <v>Показатели, характеризующие качество государственной услуги, установленные в государственном задании</v>
      </c>
      <c r="F558" s="21" t="s">
        <v>36</v>
      </c>
      <c r="G558" s="19" t="s">
        <v>320</v>
      </c>
      <c r="H558" s="19" t="s">
        <v>38</v>
      </c>
      <c r="I558" s="21" t="s">
        <v>35</v>
      </c>
      <c r="J558" s="21" t="n">
        <v>1</v>
      </c>
      <c r="K558" s="23" t="n">
        <f aca="false">J558/1</f>
        <v>1</v>
      </c>
      <c r="L558" s="23"/>
      <c r="M558" s="21"/>
      <c r="N558" s="19" t="s">
        <v>31</v>
      </c>
      <c r="O558" s="23"/>
    </row>
    <row r="559" customFormat="false" ht="189" hidden="false" customHeight="false" outlineLevel="0" collapsed="false">
      <c r="A559" s="17" t="str">
        <f aca="false">IF(LEFT(F559,15)="Наименование уч",F559,A558)</f>
        <v>Наименование учреждения: краевое государственное автономное учреждение  «Редакция газеты «Голос Тюхтета»</v>
      </c>
      <c r="B559" s="17" t="str">
        <f aca="false">IF(LEFT(F559,15)="Наименование ус",F559,IF(LEFT(F559,15)="Наименование ра",F559,B558))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aca="false">IF(LEFT(F559,1)="П",F559,C558)</f>
        <v>Показатели, характеризующие качество государственной услуги, установленные в государственном задании</v>
      </c>
      <c r="F559" s="21" t="s">
        <v>39</v>
      </c>
      <c r="G559" s="19" t="s">
        <v>321</v>
      </c>
      <c r="H559" s="19" t="s">
        <v>41</v>
      </c>
      <c r="I559" s="21" t="s">
        <v>314</v>
      </c>
      <c r="J559" s="21" t="n">
        <v>174</v>
      </c>
      <c r="K559" s="23" t="n">
        <f aca="false">J559/165</f>
        <v>1.05454545454545</v>
      </c>
      <c r="L559" s="23"/>
      <c r="M559" s="19" t="s">
        <v>75</v>
      </c>
      <c r="N559" s="19" t="s">
        <v>31</v>
      </c>
      <c r="O559" s="23"/>
    </row>
    <row r="560" customFormat="false" ht="189" hidden="false" customHeight="false" outlineLevel="0" collapsed="false">
      <c r="A560" s="17" t="str">
        <f aca="false">IF(LEFT(F560,15)="Наименование уч",F560,A559)</f>
        <v>Наименование учреждения: краевое государственное автономное учреждение  «Редакция газеты «Голос Тюхтета»</v>
      </c>
      <c r="B560" s="17" t="str">
        <f aca="false">IF(LEFT(F560,15)="Наименование ус",F560,IF(LEFT(F560,15)="Наименование ра",F560,B559))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aca="false">IF(LEFT(F560,1)="П",F560,C559)</f>
        <v>Показатели, характеризующие качество государственной услуги, установленные в государственном задании</v>
      </c>
      <c r="F560" s="21" t="s">
        <v>43</v>
      </c>
      <c r="G560" s="19" t="s">
        <v>44</v>
      </c>
      <c r="H560" s="21" t="s">
        <v>45</v>
      </c>
      <c r="I560" s="21" t="s">
        <v>35</v>
      </c>
      <c r="J560" s="21" t="n">
        <v>5</v>
      </c>
      <c r="K560" s="23" t="n">
        <f aca="false">J560/1</f>
        <v>5</v>
      </c>
      <c r="L560" s="23"/>
      <c r="M560" s="19" t="s">
        <v>46</v>
      </c>
      <c r="N560" s="19" t="s">
        <v>26</v>
      </c>
      <c r="O560" s="23"/>
    </row>
    <row r="561" customFormat="false" ht="189" hidden="false" customHeight="true" outlineLevel="0" collapsed="false">
      <c r="A561" s="17" t="str">
        <f aca="false">IF(LEFT(F561,15)="Наименование уч",F561,A560)</f>
        <v>Наименование учреждения: краевое государственное автономное учреждение  «Редакция газеты «Голос Тюхтета»</v>
      </c>
      <c r="B561" s="17" t="str">
        <f aca="false">IF(LEFT(F561,15)="Наименование ус",F561,IF(LEFT(F561,15)="Наименование ра",F561,B560))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aca="false">IF(LEFT(F561,1)="П",F561,C560)</f>
        <v>Показатели, характеризующие объем государственной услуги, установленные в государственном задании</v>
      </c>
      <c r="F561" s="19" t="s">
        <v>47</v>
      </c>
      <c r="G561" s="19"/>
      <c r="H561" s="19"/>
      <c r="I561" s="19"/>
      <c r="J561" s="19"/>
      <c r="K561" s="21" t="s">
        <v>48</v>
      </c>
      <c r="L561" s="21" t="s">
        <v>49</v>
      </c>
      <c r="M561" s="21" t="s">
        <v>20</v>
      </c>
      <c r="N561" s="21"/>
      <c r="O561" s="23"/>
    </row>
    <row r="562" customFormat="false" ht="189" hidden="false" customHeight="false" outlineLevel="0" collapsed="false">
      <c r="A562" s="17" t="str">
        <f aca="false">IF(LEFT(F562,15)="Наименование уч",F562,A561)</f>
        <v>Наименование учреждения: краевое государственное автономное учреждение  «Редакция газеты «Голос Тюхтета»</v>
      </c>
      <c r="B562" s="17" t="str">
        <f aca="false">IF(LEFT(F562,15)="Наименование ус",F562,IF(LEFT(F562,15)="Наименование ра",F562,B561))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aca="false">IF(LEFT(F562,1)="П",F562,C561)</f>
        <v>Показатели, характеризующие объем государственной услуги, установленные в государственном задании</v>
      </c>
      <c r="F562" s="25" t="s">
        <v>21</v>
      </c>
      <c r="G562" s="19" t="s">
        <v>322</v>
      </c>
      <c r="H562" s="21"/>
      <c r="I562" s="21"/>
      <c r="J562" s="21"/>
      <c r="K562" s="21"/>
      <c r="L562" s="21"/>
      <c r="M562" s="21"/>
      <c r="N562" s="21"/>
      <c r="O562" s="23"/>
    </row>
    <row r="563" customFormat="false" ht="189" hidden="false" customHeight="false" outlineLevel="0" collapsed="false">
      <c r="A563" s="17" t="str">
        <f aca="false">IF(LEFT(F563,15)="Наименование уч",F563,A562)</f>
        <v>Наименование учреждения: краевое государственное автономное учреждение  «Редакция газеты «Голос Тюхтета»</v>
      </c>
      <c r="B563" s="17" t="str">
        <f aca="false">IF(LEFT(F563,15)="Наименование ус",F563,IF(LEFT(F563,15)="Наименование ра",F563,B562))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aca="false">IF(LEFT(F563,1)="П",F563,C562)</f>
        <v>Показатели, характеризующие объем государственной услуги, установленные в государственном задании</v>
      </c>
      <c r="F563" s="25" t="s">
        <v>51</v>
      </c>
      <c r="G563" s="19" t="s">
        <v>52</v>
      </c>
      <c r="H563" s="21" t="s">
        <v>53</v>
      </c>
      <c r="I563" s="26" t="n">
        <v>252</v>
      </c>
      <c r="J563" s="26" t="n">
        <v>252</v>
      </c>
      <c r="K563" s="23" t="n">
        <f aca="false">J563/I563</f>
        <v>1</v>
      </c>
      <c r="L563" s="23" t="n">
        <f aca="false">(K563+K564+K565+K566+K567)/5</f>
        <v>1.01428571428571</v>
      </c>
      <c r="M563" s="21"/>
      <c r="N563" s="19" t="s">
        <v>31</v>
      </c>
      <c r="O563" s="23"/>
    </row>
    <row r="564" customFormat="false" ht="189" hidden="false" customHeight="false" outlineLevel="0" collapsed="false">
      <c r="A564" s="17" t="str">
        <f aca="false">IF(LEFT(F564,15)="Наименование уч",F564,A563)</f>
        <v>Наименование учреждения: краевое государственное автономное учреждение  «Редакция газеты «Голос Тюхтета»</v>
      </c>
      <c r="B564" s="17" t="str">
        <f aca="false">IF(LEFT(F564,15)="Наименование ус",F564,IF(LEFT(F564,15)="Наименование ра",F564,B563))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aca="false">IF(LEFT(F564,1)="П",F564,C563)</f>
        <v>Показатели, характеризующие объем государственной услуги, установленные в государственном задании</v>
      </c>
      <c r="F564" s="25" t="s">
        <v>54</v>
      </c>
      <c r="G564" s="19" t="s">
        <v>55</v>
      </c>
      <c r="H564" s="21" t="s">
        <v>56</v>
      </c>
      <c r="I564" s="27" t="n">
        <v>6567.46</v>
      </c>
      <c r="J564" s="27" t="n">
        <v>6567.46</v>
      </c>
      <c r="K564" s="23" t="n">
        <f aca="false">J564/I564</f>
        <v>1</v>
      </c>
      <c r="L564" s="23"/>
      <c r="M564" s="21"/>
      <c r="N564" s="19" t="s">
        <v>77</v>
      </c>
      <c r="O564" s="23"/>
    </row>
    <row r="565" customFormat="false" ht="189" hidden="false" customHeight="false" outlineLevel="0" collapsed="false">
      <c r="A565" s="17" t="str">
        <f aca="false">IF(LEFT(F565,15)="Наименование уч",F565,A564)</f>
        <v>Наименование учреждения: краевое государственное автономное учреждение  «Редакция газеты «Голос Тюхтета»</v>
      </c>
      <c r="B565" s="17" t="str">
        <f aca="false">IF(LEFT(F565,15)="Наименование ус",F565,IF(LEFT(F565,15)="Наименование ра",F565,B564))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aca="false">IF(LEFT(F565,1)="П",F565,C564)</f>
        <v>Показатели, характеризующие объем государственной услуги, установленные в государственном задании</v>
      </c>
      <c r="F565" s="25" t="s">
        <v>58</v>
      </c>
      <c r="G565" s="19" t="s">
        <v>59</v>
      </c>
      <c r="H565" s="21" t="s">
        <v>60</v>
      </c>
      <c r="I565" s="28" t="n">
        <v>1655</v>
      </c>
      <c r="J565" s="28" t="n">
        <v>1655</v>
      </c>
      <c r="K565" s="23" t="n">
        <f aca="false">J565/I565</f>
        <v>1</v>
      </c>
      <c r="L565" s="23"/>
      <c r="M565" s="21"/>
      <c r="N565" s="21" t="s">
        <v>77</v>
      </c>
      <c r="O565" s="23"/>
    </row>
    <row r="566" customFormat="false" ht="189" hidden="false" customHeight="false" outlineLevel="0" collapsed="false">
      <c r="A566" s="17" t="str">
        <f aca="false">IF(LEFT(F566,15)="Наименование уч",F566,A565)</f>
        <v>Наименование учреждения: краевое государственное автономное учреждение  «Редакция газеты «Голос Тюхтета»</v>
      </c>
      <c r="B566" s="17" t="str">
        <f aca="false">IF(LEFT(F566,15)="Наименование ус",F566,IF(LEFT(F566,15)="Наименование ра",F566,B565))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aca="false">IF(LEFT(F566,1)="П",F566,C565)</f>
        <v>Показатели, характеризующие объем государственной услуги, установленные в государственном задании</v>
      </c>
      <c r="F566" s="25" t="s">
        <v>61</v>
      </c>
      <c r="G566" s="19" t="s">
        <v>62</v>
      </c>
      <c r="H566" s="21" t="s">
        <v>63</v>
      </c>
      <c r="I566" s="29" t="n">
        <v>156</v>
      </c>
      <c r="J566" s="29" t="n">
        <v>156</v>
      </c>
      <c r="K566" s="23" t="n">
        <f aca="false">J566/I566</f>
        <v>1</v>
      </c>
      <c r="L566" s="23"/>
      <c r="M566" s="21"/>
      <c r="N566" s="19" t="s">
        <v>31</v>
      </c>
      <c r="O566" s="23"/>
    </row>
    <row r="567" customFormat="false" ht="189" hidden="false" customHeight="false" outlineLevel="0" collapsed="false">
      <c r="A567" s="17" t="str">
        <f aca="false">IF(LEFT(F567,15)="Наименование уч",F567,A566)</f>
        <v>Наименование учреждения: краевое государственное автономное учреждение  «Редакция газеты «Голос Тюхтета»</v>
      </c>
      <c r="B567" s="17" t="str">
        <f aca="false">IF(LEFT(F567,15)="Наименование ус",F567,IF(LEFT(F567,15)="Наименование ра",F567,B566))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aca="false">IF(LEFT(F567,1)="П",F567,C566)</f>
        <v>Показатели, характеризующие объем государственной услуги, установленные в государственном задании</v>
      </c>
      <c r="F567" s="25" t="s">
        <v>64</v>
      </c>
      <c r="G567" s="19" t="s">
        <v>65</v>
      </c>
      <c r="H567" s="21" t="s">
        <v>66</v>
      </c>
      <c r="I567" s="21" t="n">
        <v>72.8</v>
      </c>
      <c r="J567" s="21" t="n">
        <v>78</v>
      </c>
      <c r="K567" s="23" t="n">
        <f aca="false">J567/I567</f>
        <v>1.07142857142857</v>
      </c>
      <c r="L567" s="23"/>
      <c r="M567" s="19" t="s">
        <v>75</v>
      </c>
      <c r="N567" s="19" t="s">
        <v>31</v>
      </c>
      <c r="O567" s="23"/>
    </row>
    <row r="568" customFormat="false" ht="189" hidden="false" customHeight="false" outlineLevel="0" collapsed="false">
      <c r="A568" s="17" t="str">
        <f aca="false">IF(LEFT(F568,15)="Наименование уч",F568,A567)</f>
        <v>Наименование учреждения: краевое государственное автономное учреждение  «Редакция газеты «Голос Тюхтета»</v>
      </c>
      <c r="B568" s="17" t="str">
        <f aca="false">IF(LEFT(F568,15)="Наименование ус",F568,IF(LEFT(F568,15)="Наименование ра",F568,B567))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aca="false">IF(LEFT(F568,1)="П",F568,C567)</f>
        <v>Показатели, характеризующие объем государственной услуги, установленные в государственном задании</v>
      </c>
      <c r="F568" s="32"/>
      <c r="G568" s="32"/>
      <c r="H568" s="32"/>
      <c r="I568" s="32"/>
      <c r="J568" s="32"/>
      <c r="K568" s="32"/>
      <c r="L568" s="32"/>
      <c r="M568" s="32"/>
      <c r="N568" s="32"/>
      <c r="O568" s="32"/>
    </row>
    <row r="569" customFormat="false" ht="189" hidden="false" customHeight="true" outlineLevel="0" collapsed="false">
      <c r="A569" s="17" t="str">
        <f aca="false">IF(LEFT(F569,15)="Наименование уч",F569,A568)</f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aca="false">IF(LEFT(F569,15)="Наименование ус",F569,IF(LEFT(F569,15)="Наименование ра",F569,B568))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aca="false">IF(LEFT(F569,1)="П",F569,C568)</f>
        <v>Показатели, характеризующие объем государственной услуги, установленные в государственном задании</v>
      </c>
      <c r="F569" s="19" t="s">
        <v>323</v>
      </c>
      <c r="G569" s="19"/>
      <c r="H569" s="19"/>
      <c r="I569" s="19"/>
      <c r="J569" s="19"/>
      <c r="K569" s="19"/>
      <c r="L569" s="19"/>
      <c r="M569" s="19"/>
      <c r="N569" s="19"/>
      <c r="O569" s="19"/>
    </row>
    <row r="570" customFormat="false" ht="189.75" hidden="false" customHeight="true" outlineLevel="0" collapsed="false">
      <c r="A570" s="17" t="str">
        <f aca="false">IF(LEFT(F570,15)="Наименование уч",F570,A569)</f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aca="false">IF(LEFT(F570,15)="Наименование ус",F570,IF(LEFT(F570,15)="Наименование ра",F570,B569))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aca="false">IF(LEFT(F570,1)="П",F570,C569)</f>
        <v>Показатели, характеризующие объем государственной услуги, установленные в государственном задании</v>
      </c>
      <c r="F570" s="19" t="s">
        <v>16</v>
      </c>
      <c r="G570" s="19"/>
      <c r="H570" s="19"/>
      <c r="I570" s="19"/>
      <c r="J570" s="19"/>
      <c r="K570" s="19"/>
      <c r="L570" s="19"/>
      <c r="M570" s="19"/>
      <c r="N570" s="19"/>
      <c r="O570" s="19"/>
    </row>
    <row r="571" customFormat="false" ht="189" hidden="false" customHeight="true" outlineLevel="0" collapsed="false">
      <c r="A571" s="17" t="str">
        <f aca="false">IF(LEFT(F571,15)="Наименование уч",F571,A570)</f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aca="false">IF(LEFT(F571,15)="Наименование ус",F571,IF(LEFT(F571,15)="Наименование ра",F571,B570))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aca="false">IF(LEFT(F571,1)="П",F571,C570)</f>
        <v>Показатели, характеризующие качество государственной услуги, установленные в государственном задании</v>
      </c>
      <c r="F571" s="19" t="s">
        <v>17</v>
      </c>
      <c r="G571" s="19"/>
      <c r="H571" s="19"/>
      <c r="I571" s="19"/>
      <c r="J571" s="19"/>
      <c r="K571" s="19" t="s">
        <v>18</v>
      </c>
      <c r="L571" s="19" t="s">
        <v>19</v>
      </c>
      <c r="M571" s="19" t="s">
        <v>20</v>
      </c>
      <c r="N571" s="19"/>
      <c r="O571" s="19"/>
    </row>
    <row r="572" customFormat="false" ht="189" hidden="false" customHeight="false" outlineLevel="0" collapsed="false">
      <c r="A572" s="17" t="str">
        <f aca="false">IF(LEFT(F572,15)="Наименование уч",F572,A571)</f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aca="false">IF(LEFT(F572,15)="Наименование ус",F572,IF(LEFT(F572,15)="Наименование ра",F572,B571))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aca="false">IF(LEFT(F572,1)="П",F572,C571)</f>
        <v>Показатели, характеризующие качество государственной услуги, установленные в государственном задании</v>
      </c>
      <c r="F572" s="21" t="s">
        <v>21</v>
      </c>
      <c r="G572" s="19" t="s">
        <v>22</v>
      </c>
      <c r="H572" s="21" t="s">
        <v>23</v>
      </c>
      <c r="I572" s="21" t="s">
        <v>24</v>
      </c>
      <c r="J572" s="21" t="n">
        <v>100</v>
      </c>
      <c r="K572" s="23" t="n">
        <f aca="false">J572/20</f>
        <v>5</v>
      </c>
      <c r="L572" s="23" t="n">
        <f aca="false">(K572+K573+K574+K575+K576+K577)/6</f>
        <v>2.16666666666667</v>
      </c>
      <c r="M572" s="19" t="s">
        <v>25</v>
      </c>
      <c r="N572" s="19" t="s">
        <v>26</v>
      </c>
      <c r="O572" s="23" t="n">
        <f aca="false">(L572+L580)/2</f>
        <v>1.58525641025641</v>
      </c>
    </row>
    <row r="573" customFormat="false" ht="189" hidden="false" customHeight="false" outlineLevel="0" collapsed="false">
      <c r="A573" s="17" t="str">
        <f aca="false">IF(LEFT(F573,15)="Наименование уч",F573,A572)</f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aca="false">IF(LEFT(F573,15)="Наименование ус",F573,IF(LEFT(F573,15)="Наименование ра",F573,B572))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aca="false">IF(LEFT(F573,1)="П",F573,C572)</f>
        <v>Показатели, характеризующие качество государственной услуги, установленные в государственном задании</v>
      </c>
      <c r="F573" s="21" t="s">
        <v>27</v>
      </c>
      <c r="G573" s="19" t="s">
        <v>324</v>
      </c>
      <c r="H573" s="21" t="s">
        <v>29</v>
      </c>
      <c r="I573" s="21" t="s">
        <v>325</v>
      </c>
      <c r="J573" s="24" t="n">
        <v>7600</v>
      </c>
      <c r="K573" s="23" t="n">
        <f aca="false">J573/7600</f>
        <v>1</v>
      </c>
      <c r="L573" s="23"/>
      <c r="M573" s="21"/>
      <c r="N573" s="19" t="s">
        <v>31</v>
      </c>
      <c r="O573" s="23"/>
    </row>
    <row r="574" customFormat="false" ht="189" hidden="false" customHeight="false" outlineLevel="0" collapsed="false">
      <c r="A574" s="17" t="str">
        <f aca="false">IF(LEFT(F574,15)="Наименование уч",F574,A573)</f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aca="false">IF(LEFT(F574,15)="Наименование ус",F574,IF(LEFT(F574,15)="Наименование ра",F574,B573))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aca="false">IF(LEFT(F574,1)="П",F574,C573)</f>
        <v>Показатели, характеризующие качество государственной услуги, установленные в государственном задании</v>
      </c>
      <c r="F574" s="21" t="s">
        <v>32</v>
      </c>
      <c r="G574" s="19" t="s">
        <v>326</v>
      </c>
      <c r="H574" s="19" t="s">
        <v>34</v>
      </c>
      <c r="I574" s="21" t="s">
        <v>35</v>
      </c>
      <c r="J574" s="21" t="n">
        <v>1</v>
      </c>
      <c r="K574" s="23" t="n">
        <f aca="false">J574/1</f>
        <v>1</v>
      </c>
      <c r="L574" s="23"/>
      <c r="M574" s="21"/>
      <c r="N574" s="19" t="s">
        <v>31</v>
      </c>
      <c r="O574" s="23"/>
    </row>
    <row r="575" customFormat="false" ht="189" hidden="false" customHeight="false" outlineLevel="0" collapsed="false">
      <c r="A575" s="17" t="str">
        <f aca="false">IF(LEFT(F575,15)="Наименование уч",F575,A574)</f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aca="false">IF(LEFT(F575,15)="Наименование ус",F575,IF(LEFT(F575,15)="Наименование ра",F575,B574))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aca="false">IF(LEFT(F575,1)="П",F575,C574)</f>
        <v>Показатели, характеризующие качество государственной услуги, установленные в государственном задании</v>
      </c>
      <c r="F575" s="21" t="s">
        <v>36</v>
      </c>
      <c r="G575" s="19" t="s">
        <v>327</v>
      </c>
      <c r="H575" s="19" t="s">
        <v>38</v>
      </c>
      <c r="I575" s="21" t="s">
        <v>35</v>
      </c>
      <c r="J575" s="21" t="n">
        <v>1</v>
      </c>
      <c r="K575" s="23" t="n">
        <f aca="false">J575/1</f>
        <v>1</v>
      </c>
      <c r="L575" s="23"/>
      <c r="M575" s="21"/>
      <c r="N575" s="19" t="s">
        <v>31</v>
      </c>
      <c r="O575" s="23"/>
    </row>
    <row r="576" customFormat="false" ht="189" hidden="false" customHeight="false" outlineLevel="0" collapsed="false">
      <c r="A576" s="17" t="str">
        <f aca="false">IF(LEFT(F576,15)="Наименование уч",F576,A575)</f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aca="false">IF(LEFT(F576,15)="Наименование ус",F576,IF(LEFT(F576,15)="Наименование ра",F576,B575))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aca="false">IF(LEFT(F576,1)="П",F576,C575)</f>
        <v>Показатели, характеризующие качество государственной услуги, установленные в государственном задании</v>
      </c>
      <c r="F576" s="21" t="s">
        <v>39</v>
      </c>
      <c r="G576" s="19" t="s">
        <v>328</v>
      </c>
      <c r="H576" s="19" t="s">
        <v>41</v>
      </c>
      <c r="I576" s="21" t="s">
        <v>329</v>
      </c>
      <c r="J576" s="21" t="n">
        <v>234</v>
      </c>
      <c r="K576" s="23" t="n">
        <f aca="false">J576/234</f>
        <v>1</v>
      </c>
      <c r="L576" s="23"/>
      <c r="M576" s="21"/>
      <c r="N576" s="19" t="s">
        <v>31</v>
      </c>
      <c r="O576" s="23"/>
    </row>
    <row r="577" customFormat="false" ht="189" hidden="false" customHeight="false" outlineLevel="0" collapsed="false">
      <c r="A577" s="17" t="str">
        <f aca="false">IF(LEFT(F577,15)="Наименование уч",F577,A576)</f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aca="false">IF(LEFT(F577,15)="Наименование ус",F577,IF(LEFT(F577,15)="Наименование ра",F577,B576))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aca="false">IF(LEFT(F577,1)="П",F577,C576)</f>
        <v>Показатели, характеризующие качество государственной услуги, установленные в государственном задании</v>
      </c>
      <c r="F577" s="21" t="s">
        <v>43</v>
      </c>
      <c r="G577" s="19" t="s">
        <v>44</v>
      </c>
      <c r="H577" s="21" t="s">
        <v>45</v>
      </c>
      <c r="I577" s="21" t="s">
        <v>35</v>
      </c>
      <c r="J577" s="21" t="n">
        <v>4</v>
      </c>
      <c r="K577" s="23" t="n">
        <f aca="false">J577/1</f>
        <v>4</v>
      </c>
      <c r="L577" s="23"/>
      <c r="M577" s="19" t="s">
        <v>46</v>
      </c>
      <c r="N577" s="19" t="s">
        <v>26</v>
      </c>
      <c r="O577" s="23"/>
    </row>
    <row r="578" customFormat="false" ht="189" hidden="false" customHeight="true" outlineLevel="0" collapsed="false">
      <c r="A578" s="17" t="str">
        <f aca="false">IF(LEFT(F578,15)="Наименование уч",F578,A577)</f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aca="false">IF(LEFT(F578,15)="Наименование ус",F578,IF(LEFT(F578,15)="Наименование ра",F578,B577))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aca="false">IF(LEFT(F578,1)="П",F578,C577)</f>
        <v>Показатели, характеризующие объем государственной услуги, установленные в государственном задании</v>
      </c>
      <c r="F578" s="19" t="s">
        <v>47</v>
      </c>
      <c r="G578" s="19"/>
      <c r="H578" s="19"/>
      <c r="I578" s="19"/>
      <c r="J578" s="19"/>
      <c r="K578" s="21" t="s">
        <v>48</v>
      </c>
      <c r="L578" s="21" t="s">
        <v>49</v>
      </c>
      <c r="M578" s="21" t="s">
        <v>20</v>
      </c>
      <c r="N578" s="21"/>
      <c r="O578" s="23"/>
    </row>
    <row r="579" customFormat="false" ht="189" hidden="false" customHeight="false" outlineLevel="0" collapsed="false">
      <c r="A579" s="17" t="str">
        <f aca="false">IF(LEFT(F579,15)="Наименование уч",F579,A578)</f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aca="false">IF(LEFT(F579,15)="Наименование ус",F579,IF(LEFT(F579,15)="Наименование ра",F579,B578))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aca="false">IF(LEFT(F579,1)="П",F579,C578)</f>
        <v>Показатели, характеризующие объем государственной услуги, установленные в государственном задании</v>
      </c>
      <c r="F579" s="25" t="s">
        <v>21</v>
      </c>
      <c r="G579" s="19" t="s">
        <v>330</v>
      </c>
      <c r="H579" s="21"/>
      <c r="I579" s="21"/>
      <c r="J579" s="21"/>
      <c r="K579" s="21"/>
      <c r="L579" s="21"/>
      <c r="M579" s="21"/>
      <c r="N579" s="21"/>
      <c r="O579" s="23"/>
    </row>
    <row r="580" customFormat="false" ht="189" hidden="false" customHeight="false" outlineLevel="0" collapsed="false">
      <c r="A580" s="17" t="str">
        <f aca="false">IF(LEFT(F580,15)="Наименование уч",F580,A579)</f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aca="false">IF(LEFT(F580,15)="Наименование ус",F580,IF(LEFT(F580,15)="Наименование ра",F580,B579))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aca="false">IF(LEFT(F580,1)="П",F580,C579)</f>
        <v>Показатели, характеризующие объем государственной услуги, установленные в государственном задании</v>
      </c>
      <c r="F580" s="25" t="s">
        <v>51</v>
      </c>
      <c r="G580" s="19" t="s">
        <v>52</v>
      </c>
      <c r="H580" s="21" t="s">
        <v>53</v>
      </c>
      <c r="I580" s="26" t="n">
        <v>185</v>
      </c>
      <c r="J580" s="26" t="n">
        <v>185</v>
      </c>
      <c r="K580" s="23" t="n">
        <f aca="false">J580/I580</f>
        <v>1</v>
      </c>
      <c r="L580" s="23" t="n">
        <f aca="false">(K580+K581+K582+K583+K584)/5</f>
        <v>1.00384615384615</v>
      </c>
      <c r="M580" s="21"/>
      <c r="N580" s="19" t="s">
        <v>31</v>
      </c>
      <c r="O580" s="23"/>
    </row>
    <row r="581" customFormat="false" ht="189" hidden="false" customHeight="false" outlineLevel="0" collapsed="false">
      <c r="A581" s="17" t="str">
        <f aca="false">IF(LEFT(F581,15)="Наименование уч",F581,A580)</f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aca="false">IF(LEFT(F581,15)="Наименование ус",F581,IF(LEFT(F581,15)="Наименование ра",F581,B580))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aca="false">IF(LEFT(F581,1)="П",F581,C580)</f>
        <v>Показатели, характеризующие объем государственной услуги, установленные в государственном задании</v>
      </c>
      <c r="F581" s="25" t="s">
        <v>54</v>
      </c>
      <c r="G581" s="19" t="s">
        <v>55</v>
      </c>
      <c r="H581" s="21" t="s">
        <v>56</v>
      </c>
      <c r="I581" s="27" t="n">
        <v>11551.35</v>
      </c>
      <c r="J581" s="27" t="n">
        <v>11551.35</v>
      </c>
      <c r="K581" s="23" t="n">
        <f aca="false">J581/I581</f>
        <v>1</v>
      </c>
      <c r="L581" s="23"/>
      <c r="M581" s="21"/>
      <c r="N581" s="19" t="s">
        <v>77</v>
      </c>
      <c r="O581" s="23"/>
    </row>
    <row r="582" customFormat="false" ht="189" hidden="false" customHeight="false" outlineLevel="0" collapsed="false">
      <c r="A582" s="17" t="str">
        <f aca="false">IF(LEFT(F582,15)="Наименование уч",F582,A581)</f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aca="false">IF(LEFT(F582,15)="Наименование ус",F582,IF(LEFT(F582,15)="Наименование ра",F582,B581))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aca="false">IF(LEFT(F582,1)="П",F582,C581)</f>
        <v>Показатели, характеризующие объем государственной услуги, установленные в государственном задании</v>
      </c>
      <c r="F582" s="25" t="s">
        <v>58</v>
      </c>
      <c r="G582" s="19" t="s">
        <v>59</v>
      </c>
      <c r="H582" s="21" t="s">
        <v>60</v>
      </c>
      <c r="I582" s="28" t="n">
        <v>2137</v>
      </c>
      <c r="J582" s="28" t="n">
        <v>2137</v>
      </c>
      <c r="K582" s="23" t="n">
        <f aca="false">J582/I582</f>
        <v>1</v>
      </c>
      <c r="L582" s="23"/>
      <c r="M582" s="21"/>
      <c r="N582" s="21" t="s">
        <v>77</v>
      </c>
      <c r="O582" s="23"/>
    </row>
    <row r="583" customFormat="false" ht="189" hidden="false" customHeight="false" outlineLevel="0" collapsed="false">
      <c r="A583" s="17" t="str">
        <f aca="false">IF(LEFT(F583,15)="Наименование уч",F583,A582)</f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aca="false">IF(LEFT(F583,15)="Наименование ус",F583,IF(LEFT(F583,15)="Наименование ра",F583,B582))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aca="false">IF(LEFT(F583,1)="П",F583,C582)</f>
        <v>Показатели, характеризующие объем государственной услуги, установленные в государственном задании</v>
      </c>
      <c r="F583" s="25" t="s">
        <v>61</v>
      </c>
      <c r="G583" s="19" t="s">
        <v>62</v>
      </c>
      <c r="H583" s="21" t="s">
        <v>63</v>
      </c>
      <c r="I583" s="29" t="n">
        <v>312</v>
      </c>
      <c r="J583" s="29" t="n">
        <v>312</v>
      </c>
      <c r="K583" s="23" t="n">
        <f aca="false">J583/I583</f>
        <v>1</v>
      </c>
      <c r="L583" s="23"/>
      <c r="M583" s="21"/>
      <c r="N583" s="19" t="s">
        <v>31</v>
      </c>
      <c r="O583" s="23"/>
    </row>
    <row r="584" customFormat="false" ht="189" hidden="false" customHeight="false" outlineLevel="0" collapsed="false">
      <c r="A584" s="17" t="str">
        <f aca="false">IF(LEFT(F584,15)="Наименование уч",F584,A583)</f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aca="false">IF(LEFT(F584,15)="Наименование ус",F584,IF(LEFT(F584,15)="Наименование ра",F584,B583))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aca="false">IF(LEFT(F584,1)="П",F584,C583)</f>
        <v>Показатели, характеризующие объем государственной услуги, установленные в государственном задании</v>
      </c>
      <c r="F584" s="25" t="s">
        <v>64</v>
      </c>
      <c r="G584" s="19" t="s">
        <v>65</v>
      </c>
      <c r="H584" s="21" t="s">
        <v>66</v>
      </c>
      <c r="I584" s="21" t="n">
        <v>395.2</v>
      </c>
      <c r="J584" s="21" t="n">
        <v>402.8</v>
      </c>
      <c r="K584" s="23" t="n">
        <f aca="false">J584/I584</f>
        <v>1.01923076923077</v>
      </c>
      <c r="L584" s="23"/>
      <c r="M584" s="19"/>
      <c r="N584" s="19" t="s">
        <v>31</v>
      </c>
      <c r="O584" s="23"/>
    </row>
    <row r="585" customFormat="false" ht="189" hidden="false" customHeight="false" outlineLevel="0" collapsed="false">
      <c r="A585" s="17" t="str">
        <f aca="false">IF(LEFT(F585,15)="Наименование уч",F585,A584)</f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aca="false">IF(LEFT(F585,15)="Наименование ус",F585,IF(LEFT(F585,15)="Наименование ра",F585,B584))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aca="false">IF(LEFT(F585,1)="П",F585,C584)</f>
        <v>Показатели, характеризующие объем государственной услуги, установленные в государственном задании</v>
      </c>
      <c r="F585" s="32"/>
      <c r="G585" s="32"/>
      <c r="H585" s="32"/>
      <c r="I585" s="32"/>
      <c r="J585" s="32"/>
      <c r="K585" s="32"/>
      <c r="L585" s="32"/>
      <c r="M585" s="32"/>
      <c r="N585" s="32"/>
      <c r="O585" s="32"/>
    </row>
    <row r="586" customFormat="false" ht="189" hidden="false" customHeight="true" outlineLevel="0" collapsed="false">
      <c r="A586" s="17" t="str">
        <f aca="false">IF(LEFT(F586,15)="Наименование уч",F586,A585)</f>
        <v>Наименование учреждения: краевое государственное автономное учреждение  «Редакция газеты «Вперед»</v>
      </c>
      <c r="B586" s="17" t="str">
        <f aca="false">IF(LEFT(F586,15)="Наименование ус",F586,IF(LEFT(F586,15)="Наименование ра",F586,B585))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aca="false">IF(LEFT(F586,1)="П",F586,C585)</f>
        <v>Показатели, характеризующие объем государственной услуги, установленные в государственном задании</v>
      </c>
      <c r="F586" s="19" t="s">
        <v>331</v>
      </c>
      <c r="G586" s="19"/>
      <c r="H586" s="19"/>
      <c r="I586" s="19"/>
      <c r="J586" s="19"/>
      <c r="K586" s="19"/>
      <c r="L586" s="19"/>
      <c r="M586" s="19"/>
      <c r="N586" s="19"/>
      <c r="O586" s="19"/>
    </row>
    <row r="587" customFormat="false" ht="189.75" hidden="false" customHeight="true" outlineLevel="0" collapsed="false">
      <c r="A587" s="17" t="str">
        <f aca="false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aca="false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aca="false">IF(LEFT(F587,1)="П",F587,C586)</f>
        <v>Показатели, характеризующие объем государственной услуги, установленные в государственном задании</v>
      </c>
      <c r="F587" s="19" t="s">
        <v>16</v>
      </c>
      <c r="G587" s="19"/>
      <c r="H587" s="19"/>
      <c r="I587" s="19"/>
      <c r="J587" s="19"/>
      <c r="K587" s="19"/>
      <c r="L587" s="19"/>
      <c r="M587" s="19"/>
      <c r="N587" s="19"/>
      <c r="O587" s="19"/>
    </row>
    <row r="588" customFormat="false" ht="189" hidden="false" customHeight="true" outlineLevel="0" collapsed="false">
      <c r="A588" s="17" t="str">
        <f aca="false">IF(LEFT(F588,15)="Наименование уч",F588,A587)</f>
        <v>Наименование учреждения: краевое государственное автономное учреждение  «Редакция газеты «Вперед»</v>
      </c>
      <c r="B588" s="17" t="str">
        <f aca="false">IF(LEFT(F588,15)="Наименование ус",F588,IF(LEFT(F588,15)="Наименование ра",F588,B587))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aca="false">IF(LEFT(F588,1)="П",F588,C587)</f>
        <v>Показатели, характеризующие качество государственной услуги, установленные в государственном задании</v>
      </c>
      <c r="F588" s="19" t="s">
        <v>17</v>
      </c>
      <c r="G588" s="19"/>
      <c r="H588" s="19"/>
      <c r="I588" s="19"/>
      <c r="J588" s="19"/>
      <c r="K588" s="19" t="s">
        <v>18</v>
      </c>
      <c r="L588" s="19" t="s">
        <v>19</v>
      </c>
      <c r="M588" s="19" t="s">
        <v>20</v>
      </c>
      <c r="N588" s="19"/>
      <c r="O588" s="19"/>
    </row>
    <row r="589" customFormat="false" ht="189" hidden="false" customHeight="false" outlineLevel="0" collapsed="false">
      <c r="A589" s="17" t="str">
        <f aca="false">IF(LEFT(F589,15)="Наименование уч",F589,A588)</f>
        <v>Наименование учреждения: краевое государственное автономное учреждение  «Редакция газеты «Вперед»</v>
      </c>
      <c r="B589" s="17" t="str">
        <f aca="false">IF(LEFT(F589,15)="Наименование ус",F589,IF(LEFT(F589,15)="Наименование ра",F589,B588))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aca="false">IF(LEFT(F589,1)="П",F589,C588)</f>
        <v>Показатели, характеризующие качество государственной услуги, установленные в государственном задании</v>
      </c>
      <c r="F589" s="21" t="s">
        <v>21</v>
      </c>
      <c r="G589" s="19" t="s">
        <v>22</v>
      </c>
      <c r="H589" s="21" t="s">
        <v>23</v>
      </c>
      <c r="I589" s="21" t="s">
        <v>24</v>
      </c>
      <c r="J589" s="21" t="n">
        <v>25</v>
      </c>
      <c r="K589" s="23" t="n">
        <f aca="false">J589/20</f>
        <v>1.25</v>
      </c>
      <c r="L589" s="23" t="n">
        <f aca="false">(K589+K590+K591+K592+K593+K594)/6</f>
        <v>1.54166666666667</v>
      </c>
      <c r="M589" s="19" t="s">
        <v>25</v>
      </c>
      <c r="N589" s="19" t="s">
        <v>26</v>
      </c>
      <c r="O589" s="23" t="n">
        <f aca="false">(L589+L597)/2</f>
        <v>1.27083333333333</v>
      </c>
    </row>
    <row r="590" customFormat="false" ht="189" hidden="false" customHeight="false" outlineLevel="0" collapsed="false">
      <c r="A590" s="17" t="str">
        <f aca="false">IF(LEFT(F590,15)="Наименование уч",F590,A589)</f>
        <v>Наименование учреждения: краевое государственное автономное учреждение  «Редакция газеты «Вперед»</v>
      </c>
      <c r="B590" s="17" t="str">
        <f aca="false">IF(LEFT(F590,15)="Наименование ус",F590,IF(LEFT(F590,15)="Наименование ра",F590,B589))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aca="false">IF(LEFT(F590,1)="П",F590,C589)</f>
        <v>Показатели, характеризующие качество государственной услуги, установленные в государственном задании</v>
      </c>
      <c r="F590" s="21" t="s">
        <v>27</v>
      </c>
      <c r="G590" s="19" t="s">
        <v>332</v>
      </c>
      <c r="H590" s="21" t="s">
        <v>29</v>
      </c>
      <c r="I590" s="21" t="s">
        <v>124</v>
      </c>
      <c r="J590" s="24" t="n">
        <v>3200</v>
      </c>
      <c r="K590" s="23" t="n">
        <f aca="false">J590/3200</f>
        <v>1</v>
      </c>
      <c r="L590" s="23"/>
      <c r="M590" s="21"/>
      <c r="N590" s="19" t="s">
        <v>31</v>
      </c>
      <c r="O590" s="23"/>
    </row>
    <row r="591" customFormat="false" ht="189" hidden="false" customHeight="false" outlineLevel="0" collapsed="false">
      <c r="A591" s="17" t="str">
        <f aca="false">IF(LEFT(F591,15)="Наименование уч",F591,A590)</f>
        <v>Наименование учреждения: краевое государственное автономное учреждение  «Редакция газеты «Вперед»</v>
      </c>
      <c r="B591" s="17" t="str">
        <f aca="false">IF(LEFT(F591,15)="Наименование ус",F591,IF(LEFT(F591,15)="Наименование ра",F591,B590))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aca="false">IF(LEFT(F591,1)="П",F591,C590)</f>
        <v>Показатели, характеризующие качество государственной услуги, установленные в государственном задании</v>
      </c>
      <c r="F591" s="21" t="s">
        <v>32</v>
      </c>
      <c r="G591" s="19" t="s">
        <v>333</v>
      </c>
      <c r="H591" s="19" t="s">
        <v>34</v>
      </c>
      <c r="I591" s="21" t="s">
        <v>35</v>
      </c>
      <c r="J591" s="21" t="n">
        <v>1</v>
      </c>
      <c r="K591" s="23" t="n">
        <f aca="false">J591/1</f>
        <v>1</v>
      </c>
      <c r="L591" s="23"/>
      <c r="M591" s="21"/>
      <c r="N591" s="19" t="s">
        <v>31</v>
      </c>
      <c r="O591" s="23"/>
    </row>
    <row r="592" customFormat="false" ht="189" hidden="false" customHeight="false" outlineLevel="0" collapsed="false">
      <c r="A592" s="17" t="str">
        <f aca="false">IF(LEFT(F592,15)="Наименование уч",F592,A591)</f>
        <v>Наименование учреждения: краевое государственное автономное учреждение  «Редакция газеты «Вперед»</v>
      </c>
      <c r="B592" s="17" t="str">
        <f aca="false">IF(LEFT(F592,15)="Наименование ус",F592,IF(LEFT(F592,15)="Наименование ра",F592,B591))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aca="false">IF(LEFT(F592,1)="П",F592,C591)</f>
        <v>Показатели, характеризующие качество государственной услуги, установленные в государственном задании</v>
      </c>
      <c r="F592" s="21" t="s">
        <v>36</v>
      </c>
      <c r="G592" s="19" t="s">
        <v>334</v>
      </c>
      <c r="H592" s="19" t="s">
        <v>38</v>
      </c>
      <c r="I592" s="21" t="s">
        <v>35</v>
      </c>
      <c r="J592" s="21" t="n">
        <v>1</v>
      </c>
      <c r="K592" s="23" t="n">
        <f aca="false">J592/1</f>
        <v>1</v>
      </c>
      <c r="L592" s="23"/>
      <c r="M592" s="21"/>
      <c r="N592" s="19" t="s">
        <v>31</v>
      </c>
      <c r="O592" s="23"/>
    </row>
    <row r="593" customFormat="false" ht="189" hidden="false" customHeight="false" outlineLevel="0" collapsed="false">
      <c r="A593" s="17" t="str">
        <f aca="false">IF(LEFT(F593,15)="Наименование уч",F593,A592)</f>
        <v>Наименование учреждения: краевое государственное автономное учреждение  «Редакция газеты «Вперед»</v>
      </c>
      <c r="B593" s="17" t="str">
        <f aca="false">IF(LEFT(F593,15)="Наименование ус",F593,IF(LEFT(F593,15)="Наименование ра",F593,B592))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aca="false">IF(LEFT(F593,1)="П",F593,C592)</f>
        <v>Показатели, характеризующие качество государственной услуги, установленные в государственном задании</v>
      </c>
      <c r="F593" s="21" t="s">
        <v>39</v>
      </c>
      <c r="G593" s="19" t="s">
        <v>335</v>
      </c>
      <c r="H593" s="19" t="s">
        <v>41</v>
      </c>
      <c r="I593" s="21" t="s">
        <v>336</v>
      </c>
      <c r="J593" s="21" t="n">
        <v>148</v>
      </c>
      <c r="K593" s="23" t="n">
        <f aca="false">J593/148</f>
        <v>1</v>
      </c>
      <c r="L593" s="23"/>
      <c r="M593" s="21"/>
      <c r="N593" s="19" t="s">
        <v>31</v>
      </c>
      <c r="O593" s="23"/>
    </row>
    <row r="594" customFormat="false" ht="189" hidden="false" customHeight="false" outlineLevel="0" collapsed="false">
      <c r="A594" s="17" t="str">
        <f aca="false">IF(LEFT(F594,15)="Наименование уч",F594,A593)</f>
        <v>Наименование учреждения: краевое государственное автономное учреждение  «Редакция газеты «Вперед»</v>
      </c>
      <c r="B594" s="17" t="str">
        <f aca="false">IF(LEFT(F594,15)="Наименование ус",F594,IF(LEFT(F594,15)="Наименование ра",F594,B593))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aca="false">IF(LEFT(F594,1)="П",F594,C593)</f>
        <v>Показатели, характеризующие качество государственной услуги, установленные в государственном задании</v>
      </c>
      <c r="F594" s="21" t="s">
        <v>43</v>
      </c>
      <c r="G594" s="19" t="s">
        <v>44</v>
      </c>
      <c r="H594" s="21" t="s">
        <v>45</v>
      </c>
      <c r="I594" s="21" t="s">
        <v>35</v>
      </c>
      <c r="J594" s="21" t="n">
        <v>4</v>
      </c>
      <c r="K594" s="23" t="n">
        <f aca="false">J594/1</f>
        <v>4</v>
      </c>
      <c r="L594" s="23"/>
      <c r="M594" s="19" t="s">
        <v>46</v>
      </c>
      <c r="N594" s="19" t="s">
        <v>26</v>
      </c>
      <c r="O594" s="23"/>
    </row>
    <row r="595" customFormat="false" ht="189" hidden="false" customHeight="true" outlineLevel="0" collapsed="false">
      <c r="A595" s="17" t="str">
        <f aca="false">IF(LEFT(F595,15)="Наименование уч",F595,A594)</f>
        <v>Наименование учреждения: краевое государственное автономное учреждение  «Редакция газеты «Вперед»</v>
      </c>
      <c r="B595" s="17" t="str">
        <f aca="false">IF(LEFT(F595,15)="Наименование ус",F595,IF(LEFT(F595,15)="Наименование ра",F595,B594))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aca="false">IF(LEFT(F595,1)="П",F595,C594)</f>
        <v>Показатели, характеризующие объем государственной услуги, установленные в государственном задании</v>
      </c>
      <c r="F595" s="19" t="s">
        <v>47</v>
      </c>
      <c r="G595" s="19"/>
      <c r="H595" s="19"/>
      <c r="I595" s="19"/>
      <c r="J595" s="19"/>
      <c r="K595" s="21" t="s">
        <v>48</v>
      </c>
      <c r="L595" s="21" t="s">
        <v>49</v>
      </c>
      <c r="M595" s="21" t="s">
        <v>20</v>
      </c>
      <c r="N595" s="21"/>
      <c r="O595" s="23"/>
    </row>
    <row r="596" customFormat="false" ht="189" hidden="false" customHeight="false" outlineLevel="0" collapsed="false">
      <c r="A596" s="17" t="str">
        <f aca="false">IF(LEFT(F596,15)="Наименование уч",F596,A595)</f>
        <v>Наименование учреждения: краевое государственное автономное учреждение  «Редакция газеты «Вперед»</v>
      </c>
      <c r="B596" s="17" t="str">
        <f aca="false">IF(LEFT(F596,15)="Наименование ус",F596,IF(LEFT(F596,15)="Наименование ра",F596,B595))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aca="false">IF(LEFT(F596,1)="П",F596,C595)</f>
        <v>Показатели, характеризующие объем государственной услуги, установленные в государственном задании</v>
      </c>
      <c r="F596" s="25" t="s">
        <v>21</v>
      </c>
      <c r="G596" s="19" t="s">
        <v>337</v>
      </c>
      <c r="H596" s="21"/>
      <c r="I596" s="21"/>
      <c r="J596" s="21"/>
      <c r="K596" s="21"/>
      <c r="L596" s="21"/>
      <c r="M596" s="21"/>
      <c r="N596" s="21"/>
      <c r="O596" s="23"/>
    </row>
    <row r="597" customFormat="false" ht="189" hidden="false" customHeight="false" outlineLevel="0" collapsed="false">
      <c r="A597" s="17" t="str">
        <f aca="false">IF(LEFT(F597,15)="Наименование уч",F597,A596)</f>
        <v>Наименование учреждения: краевое государственное автономное учреждение  «Редакция газеты «Вперед»</v>
      </c>
      <c r="B597" s="17" t="str">
        <f aca="false">IF(LEFT(F597,15)="Наименование ус",F597,IF(LEFT(F597,15)="Наименование ра",F597,B596))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aca="false">IF(LEFT(F597,1)="П",F597,C596)</f>
        <v>Показатели, характеризующие объем государственной услуги, установленные в государственном задании</v>
      </c>
      <c r="F597" s="25" t="s">
        <v>51</v>
      </c>
      <c r="G597" s="19" t="s">
        <v>52</v>
      </c>
      <c r="H597" s="21" t="s">
        <v>53</v>
      </c>
      <c r="I597" s="26" t="n">
        <v>162</v>
      </c>
      <c r="J597" s="26" t="n">
        <v>162</v>
      </c>
      <c r="K597" s="23" t="n">
        <f aca="false">J597/I597</f>
        <v>1</v>
      </c>
      <c r="L597" s="23" t="n">
        <f aca="false">(K597+K598+K599+K600+K601)/5</f>
        <v>1</v>
      </c>
      <c r="M597" s="21"/>
      <c r="N597" s="19" t="s">
        <v>31</v>
      </c>
      <c r="O597" s="23"/>
    </row>
    <row r="598" customFormat="false" ht="189" hidden="false" customHeight="false" outlineLevel="0" collapsed="false">
      <c r="A598" s="17" t="str">
        <f aca="false">IF(LEFT(F598,15)="Наименование уч",F598,A597)</f>
        <v>Наименование учреждения: краевое государственное автономное учреждение  «Редакция газеты «Вперед»</v>
      </c>
      <c r="B598" s="17" t="str">
        <f aca="false">IF(LEFT(F598,15)="Наименование ус",F598,IF(LEFT(F598,15)="Наименование ра",F598,B597))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aca="false">IF(LEFT(F598,1)="П",F598,C597)</f>
        <v>Показатели, характеризующие объем государственной услуги, установленные в государственном задании</v>
      </c>
      <c r="F598" s="25" t="s">
        <v>54</v>
      </c>
      <c r="G598" s="19" t="s">
        <v>55</v>
      </c>
      <c r="H598" s="21" t="s">
        <v>56</v>
      </c>
      <c r="I598" s="27" t="n">
        <v>9827.16</v>
      </c>
      <c r="J598" s="27" t="n">
        <v>9827.16</v>
      </c>
      <c r="K598" s="23" t="n">
        <f aca="false">J598/I598</f>
        <v>1</v>
      </c>
      <c r="L598" s="23"/>
      <c r="M598" s="21"/>
      <c r="N598" s="19" t="s">
        <v>77</v>
      </c>
      <c r="O598" s="23"/>
    </row>
    <row r="599" customFormat="false" ht="189" hidden="false" customHeight="false" outlineLevel="0" collapsed="false">
      <c r="A599" s="17" t="str">
        <f aca="false">IF(LEFT(F599,15)="Наименование уч",F599,A598)</f>
        <v>Наименование учреждения: краевое государственное автономное учреждение  «Редакция газеты «Вперед»</v>
      </c>
      <c r="B599" s="17" t="str">
        <f aca="false">IF(LEFT(F599,15)="Наименование ус",F599,IF(LEFT(F599,15)="Наименование ра",F599,B598))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aca="false">IF(LEFT(F599,1)="П",F599,C598)</f>
        <v>Показатели, характеризующие объем государственной услуги, установленные в государственном задании</v>
      </c>
      <c r="F599" s="25" t="s">
        <v>58</v>
      </c>
      <c r="G599" s="19" t="s">
        <v>59</v>
      </c>
      <c r="H599" s="21" t="s">
        <v>60</v>
      </c>
      <c r="I599" s="28" t="n">
        <v>1592</v>
      </c>
      <c r="J599" s="28" t="n">
        <v>1592</v>
      </c>
      <c r="K599" s="23" t="n">
        <f aca="false">J599/I599</f>
        <v>1</v>
      </c>
      <c r="L599" s="23"/>
      <c r="M599" s="21"/>
      <c r="N599" s="21" t="s">
        <v>77</v>
      </c>
      <c r="O599" s="23"/>
    </row>
    <row r="600" customFormat="false" ht="189" hidden="false" customHeight="false" outlineLevel="0" collapsed="false">
      <c r="A600" s="17" t="str">
        <f aca="false">IF(LEFT(F600,15)="Наименование уч",F600,A599)</f>
        <v>Наименование учреждения: краевое государственное автономное учреждение  «Редакция газеты «Вперед»</v>
      </c>
      <c r="B600" s="17" t="str">
        <f aca="false">IF(LEFT(F600,15)="Наименование ус",F600,IF(LEFT(F600,15)="Наименование ра",F600,B599))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aca="false">IF(LEFT(F600,1)="П",F600,C599)</f>
        <v>Показатели, характеризующие объем государственной услуги, установленные в государственном задании</v>
      </c>
      <c r="F600" s="25" t="s">
        <v>61</v>
      </c>
      <c r="G600" s="19" t="s">
        <v>62</v>
      </c>
      <c r="H600" s="21" t="s">
        <v>63</v>
      </c>
      <c r="I600" s="29" t="n">
        <v>156</v>
      </c>
      <c r="J600" s="29" t="n">
        <v>156</v>
      </c>
      <c r="K600" s="23" t="n">
        <f aca="false">J600/I600</f>
        <v>1</v>
      </c>
      <c r="L600" s="23"/>
      <c r="M600" s="21"/>
      <c r="N600" s="19" t="s">
        <v>31</v>
      </c>
      <c r="O600" s="23"/>
    </row>
    <row r="601" customFormat="false" ht="189" hidden="false" customHeight="false" outlineLevel="0" collapsed="false">
      <c r="A601" s="17" t="str">
        <f aca="false">IF(LEFT(F601,15)="Наименование уч",F601,A600)</f>
        <v>Наименование учреждения: краевое государственное автономное учреждение  «Редакция газеты «Вперед»</v>
      </c>
      <c r="B601" s="17" t="str">
        <f aca="false">IF(LEFT(F601,15)="Наименование ус",F601,IF(LEFT(F601,15)="Наименование ра",F601,B600))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aca="false">IF(LEFT(F601,1)="П",F601,C600)</f>
        <v>Показатели, характеризующие объем государственной услуги, установленные в государственном задании</v>
      </c>
      <c r="F601" s="25" t="s">
        <v>64</v>
      </c>
      <c r="G601" s="19" t="s">
        <v>65</v>
      </c>
      <c r="H601" s="21" t="s">
        <v>66</v>
      </c>
      <c r="I601" s="21" t="n">
        <v>166.4</v>
      </c>
      <c r="J601" s="21" t="n">
        <v>166.4</v>
      </c>
      <c r="K601" s="23" t="n">
        <f aca="false">J601/I601</f>
        <v>1</v>
      </c>
      <c r="L601" s="23"/>
      <c r="M601" s="21"/>
      <c r="N601" s="19" t="s">
        <v>31</v>
      </c>
      <c r="O601" s="23"/>
    </row>
    <row r="602" customFormat="false" ht="189" hidden="false" customHeight="false" outlineLevel="0" collapsed="false">
      <c r="A602" s="17" t="str">
        <f aca="false">IF(LEFT(F602,15)="Наименование уч",F602,A601)</f>
        <v>Наименование учреждения: краевое государственное автономное учреждение  «Редакция газеты «Вперед»</v>
      </c>
      <c r="B602" s="17" t="str">
        <f aca="false">IF(LEFT(F602,15)="Наименование ус",F602,IF(LEFT(F602,15)="Наименование ра",F602,B601))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aca="false">IF(LEFT(F602,1)="П",F602,C601)</f>
        <v>Показатели, характеризующие объем государственной услуги, установленные в государственном задании</v>
      </c>
      <c r="F602" s="32"/>
      <c r="G602" s="32"/>
      <c r="H602" s="32"/>
      <c r="I602" s="32"/>
      <c r="J602" s="32"/>
      <c r="K602" s="32"/>
      <c r="L602" s="32"/>
      <c r="M602" s="32"/>
      <c r="N602" s="32"/>
      <c r="O602" s="32"/>
    </row>
    <row r="603" customFormat="false" ht="189" hidden="false" customHeight="true" outlineLevel="0" collapsed="false">
      <c r="A603" s="17" t="str">
        <f aca="false">IF(LEFT(F603,15)="Наименование уч",F603,A602)</f>
        <v>Наименование учреждения: краевое государственное автономное учреждение  «Редакция газеты «Манская жизнь»</v>
      </c>
      <c r="B603" s="17" t="str">
        <f aca="false">IF(LEFT(F603,15)="Наименование ус",F603,IF(LEFT(F603,15)="Наименование ра",F603,B602))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aca="false">IF(LEFT(F603,1)="П",F603,C602)</f>
        <v>Показатели, характеризующие объем государственной услуги, установленные в государственном задании</v>
      </c>
      <c r="F603" s="19" t="s">
        <v>338</v>
      </c>
      <c r="G603" s="19"/>
      <c r="H603" s="19"/>
      <c r="I603" s="19"/>
      <c r="J603" s="19"/>
      <c r="K603" s="19"/>
      <c r="L603" s="19"/>
      <c r="M603" s="19"/>
      <c r="N603" s="19"/>
      <c r="O603" s="19"/>
    </row>
    <row r="604" customFormat="false" ht="189.75" hidden="false" customHeight="true" outlineLevel="0" collapsed="false">
      <c r="A604" s="17" t="str">
        <f aca="false">IF(LEFT(F604,15)="Наименование уч",F604,A603)</f>
        <v>Наименование учреждения: краевое государственное автономное учреждение  «Редакция газеты «Манская жизнь»</v>
      </c>
      <c r="B604" s="17" t="str">
        <f aca="false">IF(LEFT(F604,15)="Наименование ус",F604,IF(LEFT(F604,15)="Наименование ра",F604,B603))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aca="false">IF(LEFT(F604,1)="П",F604,C603)</f>
        <v>Показатели, характеризующие объем государственной услуги, установленные в государственном задании</v>
      </c>
      <c r="F604" s="19" t="s">
        <v>16</v>
      </c>
      <c r="G604" s="19"/>
      <c r="H604" s="19"/>
      <c r="I604" s="19"/>
      <c r="J604" s="19"/>
      <c r="K604" s="19"/>
      <c r="L604" s="19"/>
      <c r="M604" s="19"/>
      <c r="N604" s="19"/>
      <c r="O604" s="19"/>
    </row>
    <row r="605" customFormat="false" ht="189" hidden="false" customHeight="true" outlineLevel="0" collapsed="false">
      <c r="A605" s="17" t="str">
        <f aca="false">IF(LEFT(F605,15)="Наименование уч",F605,A604)</f>
        <v>Наименование учреждения: краевое государственное автономное учреждение  «Редакция газеты «Манская жизнь»</v>
      </c>
      <c r="B605" s="17" t="str">
        <f aca="false">IF(LEFT(F605,15)="Наименование ус",F605,IF(LEFT(F605,15)="Наименование ра",F605,B604))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aca="false">IF(LEFT(F605,1)="П",F605,C604)</f>
        <v>Показатели, характеризующие качество государственной услуги, установленные в государственном задании</v>
      </c>
      <c r="F605" s="19" t="s">
        <v>17</v>
      </c>
      <c r="G605" s="19"/>
      <c r="H605" s="19"/>
      <c r="I605" s="19"/>
      <c r="J605" s="19"/>
      <c r="K605" s="19" t="s">
        <v>18</v>
      </c>
      <c r="L605" s="19" t="s">
        <v>19</v>
      </c>
      <c r="M605" s="19" t="s">
        <v>20</v>
      </c>
      <c r="N605" s="19"/>
      <c r="O605" s="19"/>
    </row>
    <row r="606" customFormat="false" ht="189" hidden="false" customHeight="false" outlineLevel="0" collapsed="false">
      <c r="A606" s="17" t="str">
        <f aca="false">IF(LEFT(F606,15)="Наименование уч",F606,A605)</f>
        <v>Наименование учреждения: краевое государственное автономное учреждение  «Редакция газеты «Манская жизнь»</v>
      </c>
      <c r="B606" s="17" t="str">
        <f aca="false">IF(LEFT(F606,15)="Наименование ус",F606,IF(LEFT(F606,15)="Наименование ра",F606,B605))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aca="false">IF(LEFT(F606,1)="П",F606,C605)</f>
        <v>Показатели, характеризующие качество государственной услуги, установленные в государственном задании</v>
      </c>
      <c r="F606" s="21" t="s">
        <v>21</v>
      </c>
      <c r="G606" s="19" t="s">
        <v>22</v>
      </c>
      <c r="H606" s="21" t="s">
        <v>23</v>
      </c>
      <c r="I606" s="21" t="s">
        <v>24</v>
      </c>
      <c r="J606" s="21" t="n">
        <v>20</v>
      </c>
      <c r="K606" s="23" t="n">
        <f aca="false">J606/20</f>
        <v>1</v>
      </c>
      <c r="L606" s="23" t="n">
        <f aca="false">(K606+K607+K608+K609+K610+K611)/6</f>
        <v>1</v>
      </c>
      <c r="M606" s="21"/>
      <c r="N606" s="19" t="s">
        <v>26</v>
      </c>
      <c r="O606" s="23" t="n">
        <f aca="false">(L606+L614)/2</f>
        <v>1</v>
      </c>
    </row>
    <row r="607" customFormat="false" ht="189" hidden="false" customHeight="false" outlineLevel="0" collapsed="false">
      <c r="A607" s="17" t="str">
        <f aca="false">IF(LEFT(F607,15)="Наименование уч",F607,A606)</f>
        <v>Наименование учреждения: краевое государственное автономное учреждение  «Редакция газеты «Манская жизнь»</v>
      </c>
      <c r="B607" s="17" t="str">
        <f aca="false">IF(LEFT(F607,15)="Наименование ус",F607,IF(LEFT(F607,15)="Наименование ра",F607,B606))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aca="false">IF(LEFT(F607,1)="П",F607,C606)</f>
        <v>Показатели, характеризующие качество государственной услуги, установленные в государственном задании</v>
      </c>
      <c r="F607" s="21" t="s">
        <v>27</v>
      </c>
      <c r="G607" s="19" t="s">
        <v>339</v>
      </c>
      <c r="H607" s="21" t="s">
        <v>29</v>
      </c>
      <c r="I607" s="21" t="s">
        <v>310</v>
      </c>
      <c r="J607" s="24" t="n">
        <v>2900</v>
      </c>
      <c r="K607" s="23" t="n">
        <f aca="false">J607/2900</f>
        <v>1</v>
      </c>
      <c r="L607" s="23"/>
      <c r="M607" s="21"/>
      <c r="N607" s="19" t="s">
        <v>31</v>
      </c>
      <c r="O607" s="23"/>
    </row>
    <row r="608" customFormat="false" ht="189" hidden="false" customHeight="false" outlineLevel="0" collapsed="false">
      <c r="A608" s="17" t="str">
        <f aca="false">IF(LEFT(F608,15)="Наименование уч",F608,A607)</f>
        <v>Наименование учреждения: краевое государственное автономное учреждение  «Редакция газеты «Манская жизнь»</v>
      </c>
      <c r="B608" s="17" t="str">
        <f aca="false">IF(LEFT(F608,15)="Наименование ус",F608,IF(LEFT(F608,15)="Наименование ра",F608,B607))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aca="false">IF(LEFT(F608,1)="П",F608,C607)</f>
        <v>Показатели, характеризующие качество государственной услуги, установленные в государственном задании</v>
      </c>
      <c r="F608" s="21" t="s">
        <v>32</v>
      </c>
      <c r="G608" s="19" t="s">
        <v>340</v>
      </c>
      <c r="H608" s="19" t="s">
        <v>34</v>
      </c>
      <c r="I608" s="21" t="s">
        <v>35</v>
      </c>
      <c r="J608" s="21" t="n">
        <v>1</v>
      </c>
      <c r="K608" s="23" t="n">
        <f aca="false">J608/1</f>
        <v>1</v>
      </c>
      <c r="L608" s="23"/>
      <c r="M608" s="21"/>
      <c r="N608" s="19" t="s">
        <v>31</v>
      </c>
      <c r="O608" s="23"/>
    </row>
    <row r="609" customFormat="false" ht="189" hidden="false" customHeight="false" outlineLevel="0" collapsed="false">
      <c r="A609" s="17" t="str">
        <f aca="false">IF(LEFT(F609,15)="Наименование уч",F609,A608)</f>
        <v>Наименование учреждения: краевое государственное автономное учреждение  «Редакция газеты «Манская жизнь»</v>
      </c>
      <c r="B609" s="17" t="str">
        <f aca="false">IF(LEFT(F609,15)="Наименование ус",F609,IF(LEFT(F609,15)="Наименование ра",F609,B608))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aca="false">IF(LEFT(F609,1)="П",F609,C608)</f>
        <v>Показатели, характеризующие качество государственной услуги, установленные в государственном задании</v>
      </c>
      <c r="F609" s="21" t="s">
        <v>36</v>
      </c>
      <c r="G609" s="19" t="s">
        <v>341</v>
      </c>
      <c r="H609" s="19" t="s">
        <v>38</v>
      </c>
      <c r="I609" s="21" t="s">
        <v>35</v>
      </c>
      <c r="J609" s="21" t="n">
        <v>1</v>
      </c>
      <c r="K609" s="23" t="n">
        <f aca="false">J609/1</f>
        <v>1</v>
      </c>
      <c r="L609" s="23"/>
      <c r="M609" s="21"/>
      <c r="N609" s="19" t="s">
        <v>31</v>
      </c>
      <c r="O609" s="23"/>
    </row>
    <row r="610" customFormat="false" ht="189" hidden="false" customHeight="false" outlineLevel="0" collapsed="false">
      <c r="A610" s="17" t="str">
        <f aca="false">IF(LEFT(F610,15)="Наименование уч",F610,A609)</f>
        <v>Наименование учреждения: краевое государственное автономное учреждение  «Редакция газеты «Манская жизнь»</v>
      </c>
      <c r="B610" s="17" t="str">
        <f aca="false">IF(LEFT(F610,15)="Наименование ус",F610,IF(LEFT(F610,15)="Наименование ра",F610,B609))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aca="false">IF(LEFT(F610,1)="П",F610,C609)</f>
        <v>Показатели, характеризующие качество государственной услуги, установленные в государственном задании</v>
      </c>
      <c r="F610" s="21" t="s">
        <v>39</v>
      </c>
      <c r="G610" s="19" t="s">
        <v>342</v>
      </c>
      <c r="H610" s="19" t="s">
        <v>41</v>
      </c>
      <c r="I610" s="21" t="s">
        <v>343</v>
      </c>
      <c r="J610" s="21" t="n">
        <v>182</v>
      </c>
      <c r="K610" s="23" t="n">
        <f aca="false">J610/182</f>
        <v>1</v>
      </c>
      <c r="L610" s="23"/>
      <c r="M610" s="21"/>
      <c r="N610" s="19" t="s">
        <v>31</v>
      </c>
      <c r="O610" s="23"/>
    </row>
    <row r="611" customFormat="false" ht="189" hidden="false" customHeight="false" outlineLevel="0" collapsed="false">
      <c r="A611" s="17" t="str">
        <f aca="false">IF(LEFT(F611,15)="Наименование уч",F611,A610)</f>
        <v>Наименование учреждения: краевое государственное автономное учреждение  «Редакция газеты «Манская жизнь»</v>
      </c>
      <c r="B611" s="17" t="str">
        <f aca="false">IF(LEFT(F611,15)="Наименование ус",F611,IF(LEFT(F611,15)="Наименование ра",F611,B610))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aca="false">IF(LEFT(F611,1)="П",F611,C610)</f>
        <v>Показатели, характеризующие качество государственной услуги, установленные в государственном задании</v>
      </c>
      <c r="F611" s="21" t="s">
        <v>43</v>
      </c>
      <c r="G611" s="19" t="s">
        <v>44</v>
      </c>
      <c r="H611" s="21" t="s">
        <v>45</v>
      </c>
      <c r="I611" s="21" t="s">
        <v>35</v>
      </c>
      <c r="J611" s="21" t="n">
        <v>1</v>
      </c>
      <c r="K611" s="23" t="n">
        <f aca="false">J611/1</f>
        <v>1</v>
      </c>
      <c r="L611" s="23"/>
      <c r="M611" s="21"/>
      <c r="N611" s="19" t="s">
        <v>26</v>
      </c>
      <c r="O611" s="23"/>
    </row>
    <row r="612" customFormat="false" ht="189" hidden="false" customHeight="true" outlineLevel="0" collapsed="false">
      <c r="A612" s="17" t="str">
        <f aca="false">IF(LEFT(F612,15)="Наименование уч",F612,A611)</f>
        <v>Наименование учреждения: краевое государственное автономное учреждение  «Редакция газеты «Манская жизнь»</v>
      </c>
      <c r="B612" s="17" t="str">
        <f aca="false">IF(LEFT(F612,15)="Наименование ус",F612,IF(LEFT(F612,15)="Наименование ра",F612,B611))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aca="false">IF(LEFT(F612,1)="П",F612,C611)</f>
        <v>Показатели, характеризующие объем государственной услуги, установленные в государственном задании</v>
      </c>
      <c r="F612" s="19" t="s">
        <v>47</v>
      </c>
      <c r="G612" s="19"/>
      <c r="H612" s="19"/>
      <c r="I612" s="19"/>
      <c r="J612" s="19"/>
      <c r="K612" s="21" t="s">
        <v>48</v>
      </c>
      <c r="L612" s="21" t="s">
        <v>49</v>
      </c>
      <c r="M612" s="21" t="s">
        <v>20</v>
      </c>
      <c r="N612" s="21"/>
      <c r="O612" s="23"/>
    </row>
    <row r="613" customFormat="false" ht="189" hidden="false" customHeight="false" outlineLevel="0" collapsed="false">
      <c r="A613" s="17" t="str">
        <f aca="false">IF(LEFT(F613,15)="Наименование уч",F613,A612)</f>
        <v>Наименование учреждения: краевое государственное автономное учреждение  «Редакция газеты «Манская жизнь»</v>
      </c>
      <c r="B613" s="17" t="str">
        <f aca="false">IF(LEFT(F613,15)="Наименование ус",F613,IF(LEFT(F613,15)="Наименование ра",F613,B612))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aca="false">IF(LEFT(F613,1)="П",F613,C612)</f>
        <v>Показатели, характеризующие объем государственной услуги, установленные в государственном задании</v>
      </c>
      <c r="F613" s="25" t="s">
        <v>21</v>
      </c>
      <c r="G613" s="19" t="s">
        <v>344</v>
      </c>
      <c r="H613" s="21"/>
      <c r="I613" s="21"/>
      <c r="J613" s="21"/>
      <c r="K613" s="21"/>
      <c r="L613" s="21"/>
      <c r="M613" s="21"/>
      <c r="N613" s="21"/>
      <c r="O613" s="23"/>
    </row>
    <row r="614" customFormat="false" ht="189" hidden="false" customHeight="false" outlineLevel="0" collapsed="false">
      <c r="A614" s="17" t="str">
        <f aca="false">IF(LEFT(F614,15)="Наименование уч",F614,A613)</f>
        <v>Наименование учреждения: краевое государственное автономное учреждение  «Редакция газеты «Манская жизнь»</v>
      </c>
      <c r="B614" s="17" t="str">
        <f aca="false">IF(LEFT(F614,15)="Наименование ус",F614,IF(LEFT(F614,15)="Наименование ра",F614,B613))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aca="false">IF(LEFT(F614,1)="П",F614,C613)</f>
        <v>Показатели, характеризующие объем государственной услуги, установленные в государственном задании</v>
      </c>
      <c r="F614" s="25" t="s">
        <v>51</v>
      </c>
      <c r="G614" s="19" t="s">
        <v>52</v>
      </c>
      <c r="H614" s="21" t="s">
        <v>53</v>
      </c>
      <c r="I614" s="26" t="n">
        <v>190</v>
      </c>
      <c r="J614" s="26" t="n">
        <v>190</v>
      </c>
      <c r="K614" s="23" t="n">
        <f aca="false">J614/I614</f>
        <v>1</v>
      </c>
      <c r="L614" s="23" t="n">
        <f aca="false">(K614+K615+K616+K617+K618)/5</f>
        <v>1</v>
      </c>
      <c r="M614" s="21"/>
      <c r="N614" s="19" t="s">
        <v>31</v>
      </c>
      <c r="O614" s="23"/>
    </row>
    <row r="615" customFormat="false" ht="189" hidden="false" customHeight="false" outlineLevel="0" collapsed="false">
      <c r="A615" s="17" t="str">
        <f aca="false">IF(LEFT(F615,15)="Наименование уч",F615,A614)</f>
        <v>Наименование учреждения: краевое государственное автономное учреждение  «Редакция газеты «Манская жизнь»</v>
      </c>
      <c r="B615" s="17" t="str">
        <f aca="false">IF(LEFT(F615,15)="Наименование ус",F615,IF(LEFT(F615,15)="Наименование ра",F615,B614))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aca="false">IF(LEFT(F615,1)="П",F615,C614)</f>
        <v>Показатели, характеризующие объем государственной услуги, установленные в государственном задании</v>
      </c>
      <c r="F615" s="25" t="s">
        <v>54</v>
      </c>
      <c r="G615" s="19" t="s">
        <v>345</v>
      </c>
      <c r="H615" s="21" t="s">
        <v>56</v>
      </c>
      <c r="I615" s="27" t="n">
        <v>7313.68</v>
      </c>
      <c r="J615" s="27" t="n">
        <v>7313.68</v>
      </c>
      <c r="K615" s="23" t="n">
        <f aca="false">J615/I615</f>
        <v>1</v>
      </c>
      <c r="L615" s="23"/>
      <c r="M615" s="21"/>
      <c r="N615" s="19" t="s">
        <v>77</v>
      </c>
      <c r="O615" s="23"/>
    </row>
    <row r="616" customFormat="false" ht="189" hidden="false" customHeight="false" outlineLevel="0" collapsed="false">
      <c r="A616" s="17" t="str">
        <f aca="false">IF(LEFT(F616,15)="Наименование уч",F616,A615)</f>
        <v>Наименование учреждения: краевое государственное автономное учреждение  «Редакция газеты «Манская жизнь»</v>
      </c>
      <c r="B616" s="17" t="str">
        <f aca="false">IF(LEFT(F616,15)="Наименование ус",F616,IF(LEFT(F616,15)="Наименование ра",F616,B615))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aca="false">IF(LEFT(F616,1)="П",F616,C615)</f>
        <v>Показатели, характеризующие объем государственной услуги, установленные в государственном задании</v>
      </c>
      <c r="F616" s="25" t="s">
        <v>58</v>
      </c>
      <c r="G616" s="19" t="s">
        <v>59</v>
      </c>
      <c r="H616" s="21" t="s">
        <v>60</v>
      </c>
      <c r="I616" s="28" t="n">
        <v>1389.6</v>
      </c>
      <c r="J616" s="28" t="n">
        <v>1389.6</v>
      </c>
      <c r="K616" s="23" t="n">
        <f aca="false">J616/I616</f>
        <v>1</v>
      </c>
      <c r="L616" s="23"/>
      <c r="M616" s="21"/>
      <c r="N616" s="21" t="s">
        <v>77</v>
      </c>
      <c r="O616" s="23"/>
    </row>
    <row r="617" customFormat="false" ht="189" hidden="false" customHeight="false" outlineLevel="0" collapsed="false">
      <c r="A617" s="17" t="str">
        <f aca="false">IF(LEFT(F617,15)="Наименование уч",F617,A616)</f>
        <v>Наименование учреждения: краевое государственное автономное учреждение  «Редакция газеты «Манская жизнь»</v>
      </c>
      <c r="B617" s="17" t="str">
        <f aca="false">IF(LEFT(F617,15)="Наименование ус",F617,IF(LEFT(F617,15)="Наименование ра",F617,B616))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aca="false">IF(LEFT(F617,1)="П",F617,C616)</f>
        <v>Показатели, характеризующие объем государственной услуги, установленные в государственном задании</v>
      </c>
      <c r="F617" s="25" t="s">
        <v>61</v>
      </c>
      <c r="G617" s="19" t="s">
        <v>346</v>
      </c>
      <c r="H617" s="21" t="s">
        <v>63</v>
      </c>
      <c r="I617" s="29" t="n">
        <v>208</v>
      </c>
      <c r="J617" s="29" t="n">
        <v>208</v>
      </c>
      <c r="K617" s="23" t="n">
        <f aca="false">J617/I617</f>
        <v>1</v>
      </c>
      <c r="L617" s="23"/>
      <c r="M617" s="21"/>
      <c r="N617" s="19" t="s">
        <v>31</v>
      </c>
      <c r="O617" s="23"/>
    </row>
    <row r="618" customFormat="false" ht="189" hidden="false" customHeight="false" outlineLevel="0" collapsed="false">
      <c r="A618" s="17" t="str">
        <f aca="false">IF(LEFT(F618,15)="Наименование уч",F618,A617)</f>
        <v>Наименование учреждения: краевое государственное автономное учреждение  «Редакция газеты «Манская жизнь»</v>
      </c>
      <c r="B618" s="17" t="str">
        <f aca="false">IF(LEFT(F618,15)="Наименование ус",F618,IF(LEFT(F618,15)="Наименование ра",F618,B617))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aca="false">IF(LEFT(F618,1)="П",F618,C617)</f>
        <v>Показатели, характеризующие объем государственной услуги, установленные в государственном задании</v>
      </c>
      <c r="F618" s="25" t="s">
        <v>64</v>
      </c>
      <c r="G618" s="19" t="s">
        <v>347</v>
      </c>
      <c r="H618" s="21" t="s">
        <v>66</v>
      </c>
      <c r="I618" s="21" t="n">
        <v>150.8</v>
      </c>
      <c r="J618" s="21" t="n">
        <v>150.8</v>
      </c>
      <c r="K618" s="23" t="n">
        <f aca="false">J618/I618</f>
        <v>1</v>
      </c>
      <c r="L618" s="23"/>
      <c r="M618" s="21"/>
      <c r="N618" s="19" t="s">
        <v>31</v>
      </c>
      <c r="O618" s="23"/>
    </row>
    <row r="619" customFormat="false" ht="189" hidden="false" customHeight="false" outlineLevel="0" collapsed="false">
      <c r="A619" s="17" t="str">
        <f aca="false">IF(LEFT(F619,15)="Наименование уч",F619,A618)</f>
        <v>Наименование учреждения: краевое государственное автономное учреждение  «Редакция газеты «Манская жизнь»</v>
      </c>
      <c r="B619" s="17" t="str">
        <f aca="false">IF(LEFT(F619,15)="Наименование ус",F619,IF(LEFT(F619,15)="Наименование ра",F619,B618))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aca="false">IF(LEFT(F619,1)="П",F619,C618)</f>
        <v>Показатели, характеризующие объем государственной услуги, установленные в государственном задании</v>
      </c>
      <c r="F619" s="32"/>
      <c r="G619" s="32"/>
      <c r="H619" s="32"/>
      <c r="I619" s="32"/>
      <c r="J619" s="32"/>
      <c r="K619" s="32"/>
      <c r="L619" s="32"/>
      <c r="M619" s="32"/>
      <c r="N619" s="32"/>
      <c r="O619" s="32"/>
    </row>
    <row r="620" customFormat="false" ht="189" hidden="false" customHeight="true" outlineLevel="0" collapsed="false">
      <c r="A620" s="17" t="str">
        <f aca="false">IF(LEFT(F620,15)="Наименование уч",F620,A619)</f>
        <v>Наименование учреждения: краевое государственное автономное учреждение  «Редакция газеты «Огни Сибири»</v>
      </c>
      <c r="B620" s="17" t="str">
        <f aca="false">IF(LEFT(F620,15)="Наименование ус",F620,IF(LEFT(F620,15)="Наименование ра",F620,B619))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aca="false">IF(LEFT(F620,1)="П",F620,C619)</f>
        <v>Показатели, характеризующие объем государственной услуги, установленные в государственном задании</v>
      </c>
      <c r="F620" s="19" t="s">
        <v>348</v>
      </c>
      <c r="G620" s="19"/>
      <c r="H620" s="19"/>
      <c r="I620" s="19"/>
      <c r="J620" s="19"/>
      <c r="K620" s="19"/>
      <c r="L620" s="19"/>
      <c r="M620" s="19"/>
      <c r="N620" s="19"/>
      <c r="O620" s="19"/>
    </row>
    <row r="621" customFormat="false" ht="189.75" hidden="false" customHeight="true" outlineLevel="0" collapsed="false">
      <c r="A621" s="17" t="str">
        <f aca="false">IF(LEFT(F621,15)="Наименование уч",F621,A620)</f>
        <v>Наименование учреждения: краевое государственное автономное учреждение  «Редакция газеты «Огни Сибири»</v>
      </c>
      <c r="B621" s="17" t="str">
        <f aca="false">IF(LEFT(F621,15)="Наименование ус",F621,IF(LEFT(F621,15)="Наименование ра",F621,B620))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aca="false">IF(LEFT(F621,1)="П",F621,C620)</f>
        <v>Показатели, характеризующие объем государственной услуги, установленные в государственном задании</v>
      </c>
      <c r="F621" s="19" t="s">
        <v>16</v>
      </c>
      <c r="G621" s="19"/>
      <c r="H621" s="19"/>
      <c r="I621" s="19"/>
      <c r="J621" s="19"/>
      <c r="K621" s="19"/>
      <c r="L621" s="19"/>
      <c r="M621" s="19"/>
      <c r="N621" s="19"/>
      <c r="O621" s="19"/>
    </row>
    <row r="622" customFormat="false" ht="189" hidden="false" customHeight="true" outlineLevel="0" collapsed="false">
      <c r="A622" s="17" t="str">
        <f aca="false">IF(LEFT(F622,15)="Наименование уч",F622,A621)</f>
        <v>Наименование учреждения: краевое государственное автономное учреждение  «Редакция газеты «Огни Сибири»</v>
      </c>
      <c r="B622" s="17" t="str">
        <f aca="false">IF(LEFT(F622,15)="Наименование ус",F622,IF(LEFT(F622,15)="Наименование ра",F622,B621))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aca="false">IF(LEFT(F622,1)="П",F622,C621)</f>
        <v>Показатели, характеризующие качество государственной услуги, установленные в государственном задании</v>
      </c>
      <c r="F622" s="19" t="s">
        <v>17</v>
      </c>
      <c r="G622" s="19"/>
      <c r="H622" s="19"/>
      <c r="I622" s="19"/>
      <c r="J622" s="19"/>
      <c r="K622" s="19" t="s">
        <v>18</v>
      </c>
      <c r="L622" s="19" t="s">
        <v>19</v>
      </c>
      <c r="M622" s="19" t="s">
        <v>20</v>
      </c>
      <c r="N622" s="19"/>
      <c r="O622" s="19"/>
    </row>
    <row r="623" customFormat="false" ht="189" hidden="false" customHeight="false" outlineLevel="0" collapsed="false">
      <c r="A623" s="17" t="str">
        <f aca="false">IF(LEFT(F623,15)="Наименование уч",F623,A622)</f>
        <v>Наименование учреждения: краевое государственное автономное учреждение  «Редакция газеты «Огни Сибири»</v>
      </c>
      <c r="B623" s="17" t="str">
        <f aca="false">IF(LEFT(F623,15)="Наименование ус",F623,IF(LEFT(F623,15)="Наименование ра",F623,B622))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aca="false">IF(LEFT(F623,1)="П",F623,C622)</f>
        <v>Показатели, характеризующие качество государственной услуги, установленные в государственном задании</v>
      </c>
      <c r="F623" s="21" t="s">
        <v>21</v>
      </c>
      <c r="G623" s="19" t="s">
        <v>22</v>
      </c>
      <c r="H623" s="21" t="s">
        <v>23</v>
      </c>
      <c r="I623" s="21" t="s">
        <v>24</v>
      </c>
      <c r="J623" s="21" t="n">
        <v>57</v>
      </c>
      <c r="K623" s="23" t="n">
        <f aca="false">J623/20</f>
        <v>2.85</v>
      </c>
      <c r="L623" s="23" t="n">
        <f aca="false">(K623+K624+K625+K626+K627+K628)/6</f>
        <v>1.30833333333333</v>
      </c>
      <c r="M623" s="19" t="s">
        <v>25</v>
      </c>
      <c r="N623" s="19" t="s">
        <v>26</v>
      </c>
      <c r="O623" s="23" t="n">
        <f aca="false">(L623+L631)/2</f>
        <v>1.15572916666667</v>
      </c>
    </row>
    <row r="624" customFormat="false" ht="189" hidden="false" customHeight="false" outlineLevel="0" collapsed="false">
      <c r="A624" s="17" t="str">
        <f aca="false">IF(LEFT(F624,15)="Наименование уч",F624,A623)</f>
        <v>Наименование учреждения: краевое государственное автономное учреждение  «Редакция газеты «Огни Сибири»</v>
      </c>
      <c r="B624" s="17" t="str">
        <f aca="false">IF(LEFT(F624,15)="Наименование ус",F624,IF(LEFT(F624,15)="Наименование ра",F624,B623))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aca="false">IF(LEFT(F624,1)="П",F624,C623)</f>
        <v>Показатели, характеризующие качество государственной услуги, установленные в государственном задании</v>
      </c>
      <c r="F624" s="21" t="s">
        <v>27</v>
      </c>
      <c r="G624" s="19" t="s">
        <v>349</v>
      </c>
      <c r="H624" s="21" t="s">
        <v>29</v>
      </c>
      <c r="I624" s="21" t="s">
        <v>124</v>
      </c>
      <c r="J624" s="24" t="n">
        <v>3200</v>
      </c>
      <c r="K624" s="23" t="n">
        <f aca="false">J624/3200</f>
        <v>1</v>
      </c>
      <c r="L624" s="23"/>
      <c r="M624" s="21"/>
      <c r="N624" s="19" t="s">
        <v>31</v>
      </c>
      <c r="O624" s="23"/>
    </row>
    <row r="625" customFormat="false" ht="189" hidden="false" customHeight="false" outlineLevel="0" collapsed="false">
      <c r="A625" s="17" t="str">
        <f aca="false">IF(LEFT(F625,15)="Наименование уч",F625,A624)</f>
        <v>Наименование учреждения: краевое государственное автономное учреждение  «Редакция газеты «Огни Сибири»</v>
      </c>
      <c r="B625" s="17" t="str">
        <f aca="false">IF(LEFT(F625,15)="Наименование ус",F625,IF(LEFT(F625,15)="Наименование ра",F625,B624))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aca="false">IF(LEFT(F625,1)="П",F625,C624)</f>
        <v>Показатели, характеризующие качество государственной услуги, установленные в государственном задании</v>
      </c>
      <c r="F625" s="21" t="s">
        <v>32</v>
      </c>
      <c r="G625" s="19" t="s">
        <v>350</v>
      </c>
      <c r="H625" s="19" t="s">
        <v>34</v>
      </c>
      <c r="I625" s="21" t="s">
        <v>35</v>
      </c>
      <c r="J625" s="21" t="n">
        <v>1</v>
      </c>
      <c r="K625" s="23" t="n">
        <f aca="false">J625/1</f>
        <v>1</v>
      </c>
      <c r="L625" s="23"/>
      <c r="M625" s="21"/>
      <c r="N625" s="19" t="s">
        <v>31</v>
      </c>
      <c r="O625" s="23"/>
    </row>
    <row r="626" customFormat="false" ht="189" hidden="false" customHeight="false" outlineLevel="0" collapsed="false">
      <c r="A626" s="17" t="str">
        <f aca="false">IF(LEFT(F626,15)="Наименование уч",F626,A625)</f>
        <v>Наименование учреждения: краевое государственное автономное учреждение  «Редакция газеты «Огни Сибири»</v>
      </c>
      <c r="B626" s="17" t="str">
        <f aca="false">IF(LEFT(F626,15)="Наименование ус",F626,IF(LEFT(F626,15)="Наименование ра",F626,B625))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aca="false">IF(LEFT(F626,1)="П",F626,C625)</f>
        <v>Показатели, характеризующие качество государственной услуги, установленные в государственном задании</v>
      </c>
      <c r="F626" s="21" t="s">
        <v>36</v>
      </c>
      <c r="G626" s="19" t="s">
        <v>351</v>
      </c>
      <c r="H626" s="19" t="s">
        <v>38</v>
      </c>
      <c r="I626" s="21" t="s">
        <v>35</v>
      </c>
      <c r="J626" s="21" t="n">
        <v>1</v>
      </c>
      <c r="K626" s="23" t="n">
        <f aca="false">J626/1</f>
        <v>1</v>
      </c>
      <c r="L626" s="23"/>
      <c r="M626" s="21"/>
      <c r="N626" s="19" t="s">
        <v>31</v>
      </c>
      <c r="O626" s="23"/>
    </row>
    <row r="627" customFormat="false" ht="189" hidden="false" customHeight="false" outlineLevel="0" collapsed="false">
      <c r="A627" s="17" t="str">
        <f aca="false">IF(LEFT(F627,15)="Наименование уч",F627,A626)</f>
        <v>Наименование учреждения: краевое государственное автономное учреждение  «Редакция газеты «Огни Сибири»</v>
      </c>
      <c r="B627" s="17" t="str">
        <f aca="false">IF(LEFT(F627,15)="Наименование ус",F627,IF(LEFT(F627,15)="Наименование ра",F627,B626))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aca="false">IF(LEFT(F627,1)="П",F627,C626)</f>
        <v>Показатели, характеризующие качество государственной услуги, установленные в государственном задании</v>
      </c>
      <c r="F627" s="21" t="s">
        <v>39</v>
      </c>
      <c r="G627" s="19" t="s">
        <v>352</v>
      </c>
      <c r="H627" s="19" t="s">
        <v>41</v>
      </c>
      <c r="I627" s="21" t="s">
        <v>353</v>
      </c>
      <c r="J627" s="21" t="n">
        <v>51</v>
      </c>
      <c r="K627" s="23" t="n">
        <f aca="false">J627/51</f>
        <v>1</v>
      </c>
      <c r="L627" s="23"/>
      <c r="M627" s="21"/>
      <c r="N627" s="19" t="s">
        <v>31</v>
      </c>
      <c r="O627" s="23"/>
    </row>
    <row r="628" customFormat="false" ht="189" hidden="false" customHeight="false" outlineLevel="0" collapsed="false">
      <c r="A628" s="17" t="str">
        <f aca="false">IF(LEFT(F628,15)="Наименование уч",F628,A627)</f>
        <v>Наименование учреждения: краевое государственное автономное учреждение  «Редакция газеты «Огни Сибири»</v>
      </c>
      <c r="B628" s="17" t="str">
        <f aca="false">IF(LEFT(F628,15)="Наименование ус",F628,IF(LEFT(F628,15)="Наименование ра",F628,B627))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aca="false">IF(LEFT(F628,1)="П",F628,C627)</f>
        <v>Показатели, характеризующие качество государственной услуги, установленные в государственном задании</v>
      </c>
      <c r="F628" s="21" t="s">
        <v>43</v>
      </c>
      <c r="G628" s="19" t="s">
        <v>44</v>
      </c>
      <c r="H628" s="21" t="s">
        <v>45</v>
      </c>
      <c r="I628" s="21" t="s">
        <v>35</v>
      </c>
      <c r="J628" s="21" t="n">
        <v>1</v>
      </c>
      <c r="K628" s="23" t="n">
        <f aca="false">J628/1</f>
        <v>1</v>
      </c>
      <c r="L628" s="23"/>
      <c r="M628" s="21"/>
      <c r="N628" s="19" t="s">
        <v>26</v>
      </c>
      <c r="O628" s="23"/>
    </row>
    <row r="629" customFormat="false" ht="189" hidden="false" customHeight="true" outlineLevel="0" collapsed="false">
      <c r="A629" s="17" t="str">
        <f aca="false">IF(LEFT(F629,15)="Наименование уч",F629,A628)</f>
        <v>Наименование учреждения: краевое государственное автономное учреждение  «Редакция газеты «Огни Сибири»</v>
      </c>
      <c r="B629" s="17" t="str">
        <f aca="false">IF(LEFT(F629,15)="Наименование ус",F629,IF(LEFT(F629,15)="Наименование ра",F629,B628))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aca="false">IF(LEFT(F629,1)="П",F629,C628)</f>
        <v>Показатели, характеризующие объем государственной услуги, установленные в государственном задании</v>
      </c>
      <c r="F629" s="19" t="s">
        <v>47</v>
      </c>
      <c r="G629" s="19"/>
      <c r="H629" s="19"/>
      <c r="I629" s="19"/>
      <c r="J629" s="19"/>
      <c r="K629" s="21" t="s">
        <v>48</v>
      </c>
      <c r="L629" s="21" t="s">
        <v>49</v>
      </c>
      <c r="M629" s="21" t="s">
        <v>20</v>
      </c>
      <c r="N629" s="21"/>
      <c r="O629" s="23"/>
    </row>
    <row r="630" customFormat="false" ht="189" hidden="false" customHeight="false" outlineLevel="0" collapsed="false">
      <c r="A630" s="17" t="str">
        <f aca="false">IF(LEFT(F630,15)="Наименование уч",F630,A629)</f>
        <v>Наименование учреждения: краевое государственное автономное учреждение  «Редакция газеты «Огни Сибири»</v>
      </c>
      <c r="B630" s="17" t="str">
        <f aca="false">IF(LEFT(F630,15)="Наименование ус",F630,IF(LEFT(F630,15)="Наименование ра",F630,B629))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aca="false">IF(LEFT(F630,1)="П",F630,C629)</f>
        <v>Показатели, характеризующие объем государственной услуги, установленные в государственном задании</v>
      </c>
      <c r="F630" s="25" t="s">
        <v>21</v>
      </c>
      <c r="G630" s="19" t="s">
        <v>354</v>
      </c>
      <c r="H630" s="21"/>
      <c r="I630" s="21"/>
      <c r="J630" s="21"/>
      <c r="K630" s="21"/>
      <c r="L630" s="21"/>
      <c r="M630" s="21"/>
      <c r="N630" s="21"/>
      <c r="O630" s="23"/>
    </row>
    <row r="631" customFormat="false" ht="189" hidden="false" customHeight="false" outlineLevel="0" collapsed="false">
      <c r="A631" s="17" t="str">
        <f aca="false">IF(LEFT(F631,15)="Наименование уч",F631,A630)</f>
        <v>Наименование учреждения: краевое государственное автономное учреждение  «Редакция газеты «Огни Сибири»</v>
      </c>
      <c r="B631" s="17" t="str">
        <f aca="false">IF(LEFT(F631,15)="Наименование ус",F631,IF(LEFT(F631,15)="Наименование ра",F631,B630))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aca="false">IF(LEFT(F631,1)="П",F631,C630)</f>
        <v>Показатели, характеризующие объем государственной услуги, установленные в государственном задании</v>
      </c>
      <c r="F631" s="25" t="s">
        <v>51</v>
      </c>
      <c r="G631" s="19" t="s">
        <v>52</v>
      </c>
      <c r="H631" s="21" t="s">
        <v>53</v>
      </c>
      <c r="I631" s="26" t="n">
        <v>250</v>
      </c>
      <c r="J631" s="26" t="n">
        <v>250</v>
      </c>
      <c r="K631" s="23" t="n">
        <f aca="false">J631/I631</f>
        <v>1</v>
      </c>
      <c r="L631" s="23" t="n">
        <f aca="false">(K631+K632+K633+K634+K635)/5</f>
        <v>1.003125</v>
      </c>
      <c r="M631" s="19"/>
      <c r="N631" s="19" t="s">
        <v>31</v>
      </c>
      <c r="O631" s="23"/>
    </row>
    <row r="632" customFormat="false" ht="189" hidden="false" customHeight="false" outlineLevel="0" collapsed="false">
      <c r="A632" s="17" t="str">
        <f aca="false">IF(LEFT(F632,15)="Наименование уч",F632,A631)</f>
        <v>Наименование учреждения: краевое государственное автономное учреждение  «Редакция газеты «Огни Сибири»</v>
      </c>
      <c r="B632" s="17" t="str">
        <f aca="false">IF(LEFT(F632,15)="Наименование ус",F632,IF(LEFT(F632,15)="Наименование ра",F632,B631))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aca="false">IF(LEFT(F632,1)="П",F632,C631)</f>
        <v>Показатели, характеризующие объем государственной услуги, установленные в государственном задании</v>
      </c>
      <c r="F632" s="25" t="s">
        <v>54</v>
      </c>
      <c r="G632" s="19" t="s">
        <v>55</v>
      </c>
      <c r="H632" s="21" t="s">
        <v>56</v>
      </c>
      <c r="I632" s="27" t="n">
        <v>9946.8</v>
      </c>
      <c r="J632" s="27" t="n">
        <v>9946.8</v>
      </c>
      <c r="K632" s="23" t="n">
        <f aca="false">J632/I632</f>
        <v>1</v>
      </c>
      <c r="L632" s="23"/>
      <c r="M632" s="21"/>
      <c r="N632" s="19" t="s">
        <v>77</v>
      </c>
      <c r="O632" s="23"/>
    </row>
    <row r="633" customFormat="false" ht="189" hidden="false" customHeight="false" outlineLevel="0" collapsed="false">
      <c r="A633" s="17" t="str">
        <f aca="false">IF(LEFT(F633,15)="Наименование уч",F633,A632)</f>
        <v>Наименование учреждения: краевое государственное автономное учреждение  «Редакция газеты «Огни Сибири»</v>
      </c>
      <c r="B633" s="17" t="str">
        <f aca="false">IF(LEFT(F633,15)="Наименование ус",F633,IF(LEFT(F633,15)="Наименование ра",F633,B632))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aca="false">IF(LEFT(F633,1)="П",F633,C632)</f>
        <v>Показатели, характеризующие объем государственной услуги, установленные в государственном задании</v>
      </c>
      <c r="F633" s="25" t="s">
        <v>58</v>
      </c>
      <c r="G633" s="19" t="s">
        <v>59</v>
      </c>
      <c r="H633" s="21" t="s">
        <v>60</v>
      </c>
      <c r="I633" s="28" t="n">
        <v>2486.7</v>
      </c>
      <c r="J633" s="28" t="n">
        <v>2486.7</v>
      </c>
      <c r="K633" s="23" t="n">
        <f aca="false">J633/I633</f>
        <v>1</v>
      </c>
      <c r="L633" s="23"/>
      <c r="M633" s="21"/>
      <c r="N633" s="21" t="s">
        <v>77</v>
      </c>
      <c r="O633" s="23"/>
    </row>
    <row r="634" customFormat="false" ht="189" hidden="false" customHeight="false" outlineLevel="0" collapsed="false">
      <c r="A634" s="17" t="str">
        <f aca="false">IF(LEFT(F634,15)="Наименование уч",F634,A633)</f>
        <v>Наименование учреждения: краевое государственное автономное учреждение  «Редакция газеты «Огни Сибири»</v>
      </c>
      <c r="B634" s="17" t="str">
        <f aca="false">IF(LEFT(F634,15)="Наименование ус",F634,IF(LEFT(F634,15)="Наименование ра",F634,B633))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aca="false">IF(LEFT(F634,1)="П",F634,C633)</f>
        <v>Показатели, характеризующие объем государственной услуги, установленные в государственном задании</v>
      </c>
      <c r="F634" s="25" t="s">
        <v>61</v>
      </c>
      <c r="G634" s="19" t="s">
        <v>62</v>
      </c>
      <c r="H634" s="21" t="s">
        <v>63</v>
      </c>
      <c r="I634" s="29" t="n">
        <v>208</v>
      </c>
      <c r="J634" s="29" t="n">
        <v>208</v>
      </c>
      <c r="K634" s="23" t="n">
        <f aca="false">J634/I634</f>
        <v>1</v>
      </c>
      <c r="L634" s="23"/>
      <c r="M634" s="21"/>
      <c r="N634" s="19" t="s">
        <v>31</v>
      </c>
      <c r="O634" s="23"/>
    </row>
    <row r="635" customFormat="false" ht="189" hidden="false" customHeight="false" outlineLevel="0" collapsed="false">
      <c r="A635" s="17" t="str">
        <f aca="false">IF(LEFT(F635,15)="Наименование уч",F635,A634)</f>
        <v>Наименование учреждения: краевое государственное автономное учреждение  «Редакция газеты «Огни Сибири»</v>
      </c>
      <c r="B635" s="17" t="str">
        <f aca="false">IF(LEFT(F635,15)="Наименование ус",F635,IF(LEFT(F635,15)="Наименование ра",F635,B634))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aca="false">IF(LEFT(F635,1)="П",F635,C634)</f>
        <v>Показатели, характеризующие объем государственной услуги, установленные в государственном задании</v>
      </c>
      <c r="F635" s="25" t="s">
        <v>64</v>
      </c>
      <c r="G635" s="19" t="s">
        <v>65</v>
      </c>
      <c r="H635" s="21" t="s">
        <v>66</v>
      </c>
      <c r="I635" s="21" t="n">
        <v>166.4</v>
      </c>
      <c r="J635" s="21" t="n">
        <v>169</v>
      </c>
      <c r="K635" s="23" t="n">
        <f aca="false">J635/I635</f>
        <v>1.015625</v>
      </c>
      <c r="L635" s="23"/>
      <c r="M635" s="19"/>
      <c r="N635" s="19" t="s">
        <v>31</v>
      </c>
      <c r="O635" s="23"/>
    </row>
    <row r="636" customFormat="false" ht="189" hidden="false" customHeight="false" outlineLevel="0" collapsed="false">
      <c r="A636" s="17" t="str">
        <f aca="false">IF(LEFT(F636,15)="Наименование уч",F636,A635)</f>
        <v>Наименование учреждения: краевое государственное автономное учреждение  «Редакция газеты «Огни Сибири»</v>
      </c>
      <c r="B636" s="17" t="str">
        <f aca="false">IF(LEFT(F636,15)="Наименование ус",F636,IF(LEFT(F636,15)="Наименование ра",F636,B635))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aca="false">IF(LEFT(F636,1)="П",F636,C635)</f>
        <v>Показатели, характеризующие объем государственной услуги, установленные в государственном задании</v>
      </c>
      <c r="F636" s="32"/>
      <c r="G636" s="32"/>
      <c r="H636" s="32"/>
      <c r="I636" s="32"/>
      <c r="J636" s="32"/>
      <c r="K636" s="32"/>
      <c r="L636" s="32"/>
      <c r="M636" s="32"/>
      <c r="N636" s="32"/>
      <c r="O636" s="32"/>
    </row>
    <row r="637" customFormat="false" ht="189" hidden="false" customHeight="true" outlineLevel="0" collapsed="false">
      <c r="A637" s="17" t="str">
        <f aca="false">IF(LEFT(F637,15)="Наименование уч",F637,A636)</f>
        <v>Наименование учреждения: краевое государственное автономное учреждение  «Редакция газеты «Ленинская искра»</v>
      </c>
      <c r="B637" s="17" t="str">
        <f aca="false">IF(LEFT(F637,15)="Наименование ус",F637,IF(LEFT(F637,15)="Наименование ра",F637,B636))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aca="false">IF(LEFT(F637,1)="П",F637,C636)</f>
        <v>Показатели, характеризующие объем государственной услуги, установленные в государственном задании</v>
      </c>
      <c r="F637" s="19" t="s">
        <v>355</v>
      </c>
      <c r="G637" s="19"/>
      <c r="H637" s="19"/>
      <c r="I637" s="19"/>
      <c r="J637" s="19"/>
      <c r="K637" s="19"/>
      <c r="L637" s="19"/>
      <c r="M637" s="19"/>
      <c r="N637" s="19"/>
      <c r="O637" s="19"/>
    </row>
    <row r="638" customFormat="false" ht="189.75" hidden="false" customHeight="true" outlineLevel="0" collapsed="false">
      <c r="A638" s="17" t="str">
        <f aca="false">IF(LEFT(F638,15)="Наименование уч",F638,A637)</f>
        <v>Наименование учреждения: краевое государственное автономное учреждение  «Редакция газеты «Ленинская искра»</v>
      </c>
      <c r="B638" s="17" t="str">
        <f aca="false">IF(LEFT(F638,15)="Наименование ус",F638,IF(LEFT(F638,15)="Наименование ра",F638,B637))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aca="false">IF(LEFT(F638,1)="П",F638,C637)</f>
        <v>Показатели, характеризующие объем государственной услуги, установленные в государственном задании</v>
      </c>
      <c r="F638" s="19" t="s">
        <v>16</v>
      </c>
      <c r="G638" s="19"/>
      <c r="H638" s="19"/>
      <c r="I638" s="19"/>
      <c r="J638" s="19"/>
      <c r="K638" s="19"/>
      <c r="L638" s="19"/>
      <c r="M638" s="19"/>
      <c r="N638" s="19"/>
      <c r="O638" s="19"/>
    </row>
    <row r="639" customFormat="false" ht="189" hidden="false" customHeight="true" outlineLevel="0" collapsed="false">
      <c r="A639" s="17" t="str">
        <f aca="false">IF(LEFT(F639,15)="Наименование уч",F639,A638)</f>
        <v>Наименование учреждения: краевое государственное автономное учреждение  «Редакция газеты «Ленинская искра»</v>
      </c>
      <c r="B639" s="17" t="str">
        <f aca="false">IF(LEFT(F639,15)="Наименование ус",F639,IF(LEFT(F639,15)="Наименование ра",F639,B638))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aca="false">IF(LEFT(F639,1)="П",F639,C638)</f>
        <v>Показатели, характеризующие качество государственной услуги, установленные в государственном задании</v>
      </c>
      <c r="F639" s="19" t="s">
        <v>17</v>
      </c>
      <c r="G639" s="19"/>
      <c r="H639" s="19"/>
      <c r="I639" s="19"/>
      <c r="J639" s="19"/>
      <c r="K639" s="19" t="s">
        <v>18</v>
      </c>
      <c r="L639" s="19" t="s">
        <v>19</v>
      </c>
      <c r="M639" s="19" t="s">
        <v>20</v>
      </c>
      <c r="N639" s="19"/>
      <c r="O639" s="19"/>
    </row>
    <row r="640" customFormat="false" ht="189" hidden="false" customHeight="false" outlineLevel="0" collapsed="false">
      <c r="A640" s="17" t="str">
        <f aca="false">IF(LEFT(F640,15)="Наименование уч",F640,A639)</f>
        <v>Наименование учреждения: краевое государственное автономное учреждение  «Редакция газеты «Ленинская искра»</v>
      </c>
      <c r="B640" s="17" t="str">
        <f aca="false">IF(LEFT(F640,15)="Наименование ус",F640,IF(LEFT(F640,15)="Наименование ра",F640,B639))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aca="false">IF(LEFT(F640,1)="П",F640,C639)</f>
        <v>Показатели, характеризующие качество государственной услуги, установленные в государственном задании</v>
      </c>
      <c r="F640" s="21" t="s">
        <v>21</v>
      </c>
      <c r="G640" s="19" t="s">
        <v>22</v>
      </c>
      <c r="H640" s="21" t="s">
        <v>23</v>
      </c>
      <c r="I640" s="21" t="s">
        <v>24</v>
      </c>
      <c r="J640" s="21" t="n">
        <v>50</v>
      </c>
      <c r="K640" s="23" t="n">
        <f aca="false">J640/20</f>
        <v>2.5</v>
      </c>
      <c r="L640" s="23" t="n">
        <f aca="false">(K640+K641+K642+K643+K644+K645)/6</f>
        <v>1.25</v>
      </c>
      <c r="M640" s="19" t="s">
        <v>25</v>
      </c>
      <c r="N640" s="19" t="s">
        <v>26</v>
      </c>
      <c r="O640" s="23" t="n">
        <f aca="false">(L640+L648)/2</f>
        <v>1.125</v>
      </c>
    </row>
    <row r="641" customFormat="false" ht="189" hidden="false" customHeight="false" outlineLevel="0" collapsed="false">
      <c r="A641" s="17" t="str">
        <f aca="false">IF(LEFT(F641,15)="Наименование уч",F641,A640)</f>
        <v>Наименование учреждения: краевое государственное автономное учреждение  «Редакция газеты «Ленинская искра»</v>
      </c>
      <c r="B641" s="17" t="str">
        <f aca="false">IF(LEFT(F641,15)="Наименование ус",F641,IF(LEFT(F641,15)="Наименование ра",F641,B640))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aca="false">IF(LEFT(F641,1)="П",F641,C640)</f>
        <v>Показатели, характеризующие качество государственной услуги, установленные в государственном задании</v>
      </c>
      <c r="F641" s="21" t="s">
        <v>27</v>
      </c>
      <c r="G641" s="19" t="s">
        <v>356</v>
      </c>
      <c r="H641" s="21" t="s">
        <v>29</v>
      </c>
      <c r="I641" s="21" t="s">
        <v>357</v>
      </c>
      <c r="J641" s="24" t="n">
        <v>3250</v>
      </c>
      <c r="K641" s="23" t="n">
        <f aca="false">J641/3250</f>
        <v>1</v>
      </c>
      <c r="L641" s="23"/>
      <c r="M641" s="21"/>
      <c r="N641" s="19" t="s">
        <v>31</v>
      </c>
      <c r="O641" s="23"/>
    </row>
    <row r="642" customFormat="false" ht="189" hidden="false" customHeight="false" outlineLevel="0" collapsed="false">
      <c r="A642" s="17" t="str">
        <f aca="false">IF(LEFT(F642,15)="Наименование уч",F642,A641)</f>
        <v>Наименование учреждения: краевое государственное автономное учреждение  «Редакция газеты «Ленинская искра»</v>
      </c>
      <c r="B642" s="17" t="str">
        <f aca="false">IF(LEFT(F642,15)="Наименование ус",F642,IF(LEFT(F642,15)="Наименование ра",F642,B641))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aca="false">IF(LEFT(F642,1)="П",F642,C641)</f>
        <v>Показатели, характеризующие качество государственной услуги, установленные в государственном задании</v>
      </c>
      <c r="F642" s="21" t="s">
        <v>32</v>
      </c>
      <c r="G642" s="19" t="s">
        <v>358</v>
      </c>
      <c r="H642" s="19" t="s">
        <v>34</v>
      </c>
      <c r="I642" s="21" t="s">
        <v>35</v>
      </c>
      <c r="J642" s="21" t="n">
        <v>1</v>
      </c>
      <c r="K642" s="23" t="n">
        <f aca="false">J642/1</f>
        <v>1</v>
      </c>
      <c r="L642" s="23"/>
      <c r="M642" s="21"/>
      <c r="N642" s="19" t="s">
        <v>31</v>
      </c>
      <c r="O642" s="23"/>
    </row>
    <row r="643" customFormat="false" ht="189" hidden="false" customHeight="false" outlineLevel="0" collapsed="false">
      <c r="A643" s="17" t="str">
        <f aca="false">IF(LEFT(F643,15)="Наименование уч",F643,A642)</f>
        <v>Наименование учреждения: краевое государственное автономное учреждение  «Редакция газеты «Ленинская искра»</v>
      </c>
      <c r="B643" s="17" t="str">
        <f aca="false">IF(LEFT(F643,15)="Наименование ус",F643,IF(LEFT(F643,15)="Наименование ра",F643,B642))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aca="false">IF(LEFT(F643,1)="П",F643,C642)</f>
        <v>Показатели, характеризующие качество государственной услуги, установленные в государственном задании</v>
      </c>
      <c r="F643" s="21" t="s">
        <v>36</v>
      </c>
      <c r="G643" s="19" t="s">
        <v>359</v>
      </c>
      <c r="H643" s="19" t="s">
        <v>38</v>
      </c>
      <c r="I643" s="21" t="s">
        <v>35</v>
      </c>
      <c r="J643" s="21" t="n">
        <v>1</v>
      </c>
      <c r="K643" s="23" t="n">
        <f aca="false">J643/1</f>
        <v>1</v>
      </c>
      <c r="L643" s="23"/>
      <c r="M643" s="21"/>
      <c r="N643" s="19" t="s">
        <v>31</v>
      </c>
      <c r="O643" s="23"/>
    </row>
    <row r="644" customFormat="false" ht="189" hidden="false" customHeight="false" outlineLevel="0" collapsed="false">
      <c r="A644" s="17" t="str">
        <f aca="false">IF(LEFT(F644,15)="Наименование уч",F644,A643)</f>
        <v>Наименование учреждения: краевое государственное автономное учреждение  «Редакция газеты «Ленинская искра»</v>
      </c>
      <c r="B644" s="17" t="str">
        <f aca="false">IF(LEFT(F644,15)="Наименование ус",F644,IF(LEFT(F644,15)="Наименование ра",F644,B643))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aca="false">IF(LEFT(F644,1)="П",F644,C643)</f>
        <v>Показатели, характеризующие качество государственной услуги, установленные в государственном задании</v>
      </c>
      <c r="F644" s="21" t="s">
        <v>39</v>
      </c>
      <c r="G644" s="19" t="s">
        <v>360</v>
      </c>
      <c r="H644" s="19" t="s">
        <v>41</v>
      </c>
      <c r="I644" s="21" t="s">
        <v>361</v>
      </c>
      <c r="J644" s="21" t="n">
        <v>99</v>
      </c>
      <c r="K644" s="23" t="n">
        <f aca="false">J644/99</f>
        <v>1</v>
      </c>
      <c r="L644" s="23"/>
      <c r="M644" s="21"/>
      <c r="N644" s="19" t="s">
        <v>31</v>
      </c>
      <c r="O644" s="23"/>
    </row>
    <row r="645" customFormat="false" ht="189" hidden="false" customHeight="false" outlineLevel="0" collapsed="false">
      <c r="A645" s="17" t="str">
        <f aca="false">IF(LEFT(F645,15)="Наименование уч",F645,A644)</f>
        <v>Наименование учреждения: краевое государственное автономное учреждение  «Редакция газеты «Ленинская искра»</v>
      </c>
      <c r="B645" s="17" t="str">
        <f aca="false">IF(LEFT(F645,15)="Наименование ус",F645,IF(LEFT(F645,15)="Наименование ра",F645,B644))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aca="false">IF(LEFT(F645,1)="П",F645,C644)</f>
        <v>Показатели, характеризующие качество государственной услуги, установленные в государственном задании</v>
      </c>
      <c r="F645" s="21" t="s">
        <v>43</v>
      </c>
      <c r="G645" s="19" t="s">
        <v>44</v>
      </c>
      <c r="H645" s="21" t="s">
        <v>45</v>
      </c>
      <c r="I645" s="21" t="s">
        <v>35</v>
      </c>
      <c r="J645" s="21" t="n">
        <v>1</v>
      </c>
      <c r="K645" s="23" t="n">
        <f aca="false">J645/1</f>
        <v>1</v>
      </c>
      <c r="L645" s="23"/>
      <c r="M645" s="21"/>
      <c r="N645" s="19" t="s">
        <v>26</v>
      </c>
      <c r="O645" s="23"/>
    </row>
    <row r="646" customFormat="false" ht="189" hidden="false" customHeight="true" outlineLevel="0" collapsed="false">
      <c r="A646" s="17" t="str">
        <f aca="false">IF(LEFT(F646,15)="Наименование уч",F646,A645)</f>
        <v>Наименование учреждения: краевое государственное автономное учреждение  «Редакция газеты «Ленинская искра»</v>
      </c>
      <c r="B646" s="17" t="str">
        <f aca="false">IF(LEFT(F646,15)="Наименование ус",F646,IF(LEFT(F646,15)="Наименование ра",F646,B645))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aca="false">IF(LEFT(F646,1)="П",F646,C645)</f>
        <v>Показатели, характеризующие объем государственной услуги, установленные в государственном задании</v>
      </c>
      <c r="F646" s="19" t="s">
        <v>47</v>
      </c>
      <c r="G646" s="19"/>
      <c r="H646" s="19"/>
      <c r="I646" s="19"/>
      <c r="J646" s="19"/>
      <c r="K646" s="21" t="s">
        <v>48</v>
      </c>
      <c r="L646" s="21" t="s">
        <v>49</v>
      </c>
      <c r="M646" s="21" t="s">
        <v>20</v>
      </c>
      <c r="N646" s="21"/>
      <c r="O646" s="23"/>
    </row>
    <row r="647" customFormat="false" ht="189" hidden="false" customHeight="false" outlineLevel="0" collapsed="false">
      <c r="A647" s="17" t="str">
        <f aca="false">IF(LEFT(F647,15)="Наименование уч",F647,A646)</f>
        <v>Наименование учреждения: краевое государственное автономное учреждение  «Редакция газеты «Ленинская искра»</v>
      </c>
      <c r="B647" s="17" t="str">
        <f aca="false">IF(LEFT(F647,15)="Наименование ус",F647,IF(LEFT(F647,15)="Наименование ра",F647,B646))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aca="false">IF(LEFT(F647,1)="П",F647,C646)</f>
        <v>Показатели, характеризующие объем государственной услуги, установленные в государственном задании</v>
      </c>
      <c r="F647" s="25" t="s">
        <v>21</v>
      </c>
      <c r="G647" s="19" t="s">
        <v>362</v>
      </c>
      <c r="H647" s="21"/>
      <c r="I647" s="21"/>
      <c r="J647" s="21"/>
      <c r="K647" s="21"/>
      <c r="L647" s="21"/>
      <c r="M647" s="21"/>
      <c r="N647" s="21"/>
      <c r="O647" s="23"/>
    </row>
    <row r="648" customFormat="false" ht="189" hidden="false" customHeight="false" outlineLevel="0" collapsed="false">
      <c r="A648" s="17" t="str">
        <f aca="false">IF(LEFT(F648,15)="Наименование уч",F648,A647)</f>
        <v>Наименование учреждения: краевое государственное автономное учреждение  «Редакция газеты «Ленинская искра»</v>
      </c>
      <c r="B648" s="17" t="str">
        <f aca="false">IF(LEFT(F648,15)="Наименование ус",F648,IF(LEFT(F648,15)="Наименование ра",F648,B647))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aca="false">IF(LEFT(F648,1)="П",F648,C647)</f>
        <v>Показатели, характеризующие объем государственной услуги, установленные в государственном задании</v>
      </c>
      <c r="F648" s="25" t="s">
        <v>51</v>
      </c>
      <c r="G648" s="19" t="s">
        <v>52</v>
      </c>
      <c r="H648" s="21" t="s">
        <v>53</v>
      </c>
      <c r="I648" s="26" t="n">
        <v>247</v>
      </c>
      <c r="J648" s="26" t="n">
        <v>247</v>
      </c>
      <c r="K648" s="23" t="n">
        <f aca="false">J648/I648</f>
        <v>1</v>
      </c>
      <c r="L648" s="23" t="n">
        <f aca="false">(K648+K649+K650+K651+K652)/5</f>
        <v>1</v>
      </c>
      <c r="M648" s="21"/>
      <c r="N648" s="19" t="s">
        <v>31</v>
      </c>
      <c r="O648" s="23"/>
    </row>
    <row r="649" customFormat="false" ht="189" hidden="false" customHeight="false" outlineLevel="0" collapsed="false">
      <c r="A649" s="17" t="str">
        <f aca="false">IF(LEFT(F649,15)="Наименование уч",F649,A648)</f>
        <v>Наименование учреждения: краевое государственное автономное учреждение  «Редакция газеты «Ленинская искра»</v>
      </c>
      <c r="B649" s="17" t="str">
        <f aca="false">IF(LEFT(F649,15)="Наименование ус",F649,IF(LEFT(F649,15)="Наименование ра",F649,B648))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aca="false">IF(LEFT(F649,1)="П",F649,C648)</f>
        <v>Показатели, характеризующие объем государственной услуги, установленные в государственном задании</v>
      </c>
      <c r="F649" s="25" t="s">
        <v>54</v>
      </c>
      <c r="G649" s="19" t="s">
        <v>55</v>
      </c>
      <c r="H649" s="21" t="s">
        <v>56</v>
      </c>
      <c r="I649" s="27" t="n">
        <v>6911.09</v>
      </c>
      <c r="J649" s="27" t="n">
        <v>6911.09</v>
      </c>
      <c r="K649" s="23" t="n">
        <f aca="false">J649/I649</f>
        <v>1</v>
      </c>
      <c r="L649" s="23"/>
      <c r="M649" s="21"/>
      <c r="N649" s="19" t="s">
        <v>77</v>
      </c>
      <c r="O649" s="23"/>
    </row>
    <row r="650" customFormat="false" ht="189" hidden="false" customHeight="false" outlineLevel="0" collapsed="false">
      <c r="A650" s="17" t="str">
        <f aca="false">IF(LEFT(F650,15)="Наименование уч",F650,A649)</f>
        <v>Наименование учреждения: краевое государственное автономное учреждение  «Редакция газеты «Ленинская искра»</v>
      </c>
      <c r="B650" s="17" t="str">
        <f aca="false">IF(LEFT(F650,15)="Наименование ус",F650,IF(LEFT(F650,15)="Наименование ра",F650,B649))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aca="false">IF(LEFT(F650,1)="П",F650,C649)</f>
        <v>Показатели, характеризующие объем государственной услуги, установленные в государственном задании</v>
      </c>
      <c r="F650" s="25" t="s">
        <v>58</v>
      </c>
      <c r="G650" s="19" t="s">
        <v>59</v>
      </c>
      <c r="H650" s="21" t="s">
        <v>60</v>
      </c>
      <c r="I650" s="28" t="n">
        <v>1707.04</v>
      </c>
      <c r="J650" s="28" t="n">
        <v>1707.04</v>
      </c>
      <c r="K650" s="23" t="n">
        <f aca="false">J650/I650</f>
        <v>1</v>
      </c>
      <c r="L650" s="23"/>
      <c r="M650" s="21"/>
      <c r="N650" s="21" t="s">
        <v>77</v>
      </c>
      <c r="O650" s="23"/>
    </row>
    <row r="651" customFormat="false" ht="189" hidden="false" customHeight="false" outlineLevel="0" collapsed="false">
      <c r="A651" s="17" t="str">
        <f aca="false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aca="false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aca="false">IF(LEFT(F651,1)="П",F651,C650)</f>
        <v>Показатели, характеризующие объем государственной услуги, установленные в государственном задании</v>
      </c>
      <c r="F651" s="25" t="s">
        <v>61</v>
      </c>
      <c r="G651" s="19" t="s">
        <v>62</v>
      </c>
      <c r="H651" s="21" t="s">
        <v>63</v>
      </c>
      <c r="I651" s="29" t="n">
        <v>208</v>
      </c>
      <c r="J651" s="29" t="n">
        <v>208</v>
      </c>
      <c r="K651" s="23" t="n">
        <f aca="false">J651/I651</f>
        <v>1</v>
      </c>
      <c r="L651" s="23"/>
      <c r="M651" s="21"/>
      <c r="N651" s="19" t="s">
        <v>31</v>
      </c>
      <c r="O651" s="23"/>
    </row>
    <row r="652" customFormat="false" ht="189" hidden="false" customHeight="false" outlineLevel="0" collapsed="false">
      <c r="A652" s="17" t="str">
        <f aca="false">IF(LEFT(F652,15)="Наименование уч",F652,A651)</f>
        <v>Наименование учреждения: краевое государственное автономное учреждение  «Редакция газеты «Ленинская искра»</v>
      </c>
      <c r="B652" s="17" t="str">
        <f aca="false">IF(LEFT(F652,15)="Наименование ус",F652,IF(LEFT(F652,15)="Наименование ра",F652,B651))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aca="false">IF(LEFT(F652,1)="П",F652,C651)</f>
        <v>Показатели, характеризующие объем государственной услуги, установленные в государственном задании</v>
      </c>
      <c r="F652" s="25" t="s">
        <v>64</v>
      </c>
      <c r="G652" s="19" t="s">
        <v>65</v>
      </c>
      <c r="H652" s="21" t="s">
        <v>66</v>
      </c>
      <c r="I652" s="21" t="n">
        <v>169</v>
      </c>
      <c r="J652" s="21" t="n">
        <v>169</v>
      </c>
      <c r="K652" s="23" t="n">
        <f aca="false">J652/I652</f>
        <v>1</v>
      </c>
      <c r="L652" s="23"/>
      <c r="M652" s="21"/>
      <c r="N652" s="19" t="s">
        <v>31</v>
      </c>
      <c r="O652" s="23"/>
    </row>
    <row r="653" customFormat="false" ht="189" hidden="false" customHeight="false" outlineLevel="0" collapsed="false">
      <c r="A653" s="17" t="str">
        <f aca="false">IF(LEFT(F653,15)="Наименование уч",F653,A652)</f>
        <v>Наименование учреждения: краевое государственное автономное учреждение  «Редакция газеты «Ленинская искра»</v>
      </c>
      <c r="B653" s="17" t="str">
        <f aca="false">IF(LEFT(F653,15)="Наименование ус",F653,IF(LEFT(F653,15)="Наименование ра",F653,B652))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aca="false">IF(LEFT(F653,1)="П",F653,C652)</f>
        <v>Показатели, характеризующие объем государственной услуги, установленные в государственном задании</v>
      </c>
      <c r="F653" s="32"/>
      <c r="G653" s="32"/>
      <c r="H653" s="32"/>
      <c r="I653" s="32"/>
      <c r="J653" s="32"/>
      <c r="K653" s="32"/>
      <c r="L653" s="32"/>
      <c r="M653" s="32"/>
      <c r="N653" s="32"/>
      <c r="O653" s="32"/>
    </row>
    <row r="654" customFormat="false" ht="189" hidden="false" customHeight="true" outlineLevel="0" collapsed="false">
      <c r="A654" s="17" t="str">
        <f aca="false">IF(LEFT(F654,15)="Наименование уч",F654,A653)</f>
        <v>Наименование учреждения: краевое государственное автономное  учреждение  «Дирекция краевых телепрограмм»</v>
      </c>
      <c r="B654" s="17" t="str">
        <f aca="false">IF(LEFT(F654,15)="Наименование ус",F654,IF(LEFT(F654,15)="Наименование ра",F654,B653))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aca="false">IF(LEFT(F654,1)="П",F654,C653)</f>
        <v>Показатели, характеризующие объем государственной услуги, установленные в государственном задании</v>
      </c>
      <c r="F654" s="19" t="s">
        <v>363</v>
      </c>
      <c r="G654" s="19"/>
      <c r="H654" s="19"/>
      <c r="I654" s="19"/>
      <c r="J654" s="19"/>
      <c r="K654" s="19"/>
      <c r="L654" s="19"/>
      <c r="M654" s="19"/>
      <c r="N654" s="19"/>
      <c r="O654" s="19"/>
    </row>
    <row r="655" customFormat="false" ht="221.25" hidden="false" customHeight="true" outlineLevel="0" collapsed="false">
      <c r="A655" s="17" t="str">
        <f aca="false">IF(LEFT(F655,15)="Наименование уч",F655,A654)</f>
        <v>Наименование учреждения: краевое государственное автономное  учреждение  «Дирекция краевых телепрограмм»</v>
      </c>
      <c r="B655" s="17" t="str">
        <f aca="false">IF(LEFT(F655,15)="Наименование ус",F655,IF(LEFT(F655,15)="Наименование ра",F655,B654))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aca="false">IF(LEFT(F655,1)="П",F655,C654)</f>
        <v>Показатели, характеризующие объем государственной услуги, установленные в государственном задании</v>
      </c>
      <c r="F655" s="19" t="s">
        <v>364</v>
      </c>
      <c r="G655" s="19"/>
      <c r="H655" s="19"/>
      <c r="I655" s="19"/>
      <c r="J655" s="19"/>
      <c r="K655" s="19"/>
      <c r="L655" s="19"/>
      <c r="M655" s="19"/>
      <c r="N655" s="19"/>
      <c r="O655" s="19"/>
    </row>
    <row r="656" customFormat="false" ht="220.5" hidden="false" customHeight="true" outlineLevel="0" collapsed="false">
      <c r="A656" s="17" t="str">
        <f aca="false">IF(LEFT(F656,15)="Наименование уч",F656,A655)</f>
        <v>Наименование учреждения: краевое государственное автономное  учреждение  «Дирекция краевых телепрограмм»</v>
      </c>
      <c r="B656" s="17" t="str">
        <f aca="false">IF(LEFT(F656,15)="Наименование ус",F656,IF(LEFT(F656,15)="Наименование ра",F656,B655))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aca="false">IF(LEFT(F656,1)="П",F656,C655)</f>
        <v>Показатели, характеризующие качество государственной услуги, установленные в государственном задании</v>
      </c>
      <c r="F656" s="19" t="s">
        <v>17</v>
      </c>
      <c r="G656" s="19"/>
      <c r="H656" s="19"/>
      <c r="I656" s="19"/>
      <c r="J656" s="19"/>
      <c r="K656" s="19" t="s">
        <v>18</v>
      </c>
      <c r="L656" s="19" t="s">
        <v>19</v>
      </c>
      <c r="M656" s="19" t="s">
        <v>20</v>
      </c>
      <c r="N656" s="19"/>
      <c r="O656" s="19"/>
    </row>
    <row r="657" customFormat="false" ht="220.5" hidden="false" customHeight="false" outlineLevel="0" collapsed="false">
      <c r="A657" s="17" t="str">
        <f aca="false">IF(LEFT(F657,15)="Наименование уч",F657,A656)</f>
        <v>Наименование учреждения: краевое государственное автономное  учреждение  «Дирекция краевых телепрограмм»</v>
      </c>
      <c r="B657" s="17" t="str">
        <f aca="false">IF(LEFT(F657,15)="Наименование ус",F657,IF(LEFT(F657,15)="Наименование ра",F657,B656))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aca="false">IF(LEFT(F657,1)="П",F657,C656)</f>
        <v>Показатели, характеризующие качество государственной услуги, установленные в государственном задании</v>
      </c>
      <c r="F657" s="21" t="s">
        <v>21</v>
      </c>
      <c r="G657" s="39" t="s">
        <v>7</v>
      </c>
      <c r="H657" s="39" t="s">
        <v>8</v>
      </c>
      <c r="I657" s="21"/>
      <c r="J657" s="21"/>
      <c r="K657" s="21"/>
      <c r="L657" s="21"/>
      <c r="M657" s="21"/>
      <c r="N657" s="21"/>
      <c r="O657" s="21"/>
    </row>
    <row r="658" customFormat="false" ht="220.5" hidden="false" customHeight="false" outlineLevel="0" collapsed="false">
      <c r="A658" s="17" t="str">
        <f aca="false">IF(LEFT(F658,15)="Наименование уч",F658,A657)</f>
        <v>Наименование учреждения: краевое государственное автономное  учреждение  «Дирекция краевых телепрограмм»</v>
      </c>
      <c r="B658" s="17" t="str">
        <f aca="false">IF(LEFT(F658,15)="Наименование ус",F658,IF(LEFT(F658,15)="Наименование ра",F658,B657))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aca="false">IF(LEFT(F658,1)="П",F658,C657)</f>
        <v>Показатели, характеризующие качество государственной услуги, установленные в государственном задании</v>
      </c>
      <c r="F658" s="21"/>
      <c r="G658" s="40"/>
      <c r="H658" s="40"/>
      <c r="I658" s="21"/>
      <c r="J658" s="21"/>
      <c r="K658" s="21"/>
      <c r="L658" s="21"/>
      <c r="M658" s="21"/>
      <c r="N658" s="21"/>
      <c r="O658" s="21"/>
    </row>
    <row r="659" customFormat="false" ht="220.5" hidden="false" customHeight="false" outlineLevel="0" collapsed="false">
      <c r="A659" s="17" t="str">
        <f aca="false">IF(LEFT(F659,15)="Наименование уч",F659,A658)</f>
        <v>Наименование учреждения: краевое государственное автономное  учреждение  «Дирекция краевых телепрограмм»</v>
      </c>
      <c r="B659" s="17" t="str">
        <f aca="false">IF(LEFT(F659,15)="Наименование ус",F659,IF(LEFT(F659,15)="Наименование ра",F659,B658))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aca="false">IF(LEFT(F659,1)="П",F659,C658)</f>
        <v>Показатели, характеризующие качество государственной услуги, установленные в государственном задании</v>
      </c>
      <c r="F659" s="21" t="s">
        <v>21</v>
      </c>
      <c r="G659" s="41" t="s">
        <v>365</v>
      </c>
      <c r="H659" s="42" t="s">
        <v>23</v>
      </c>
      <c r="I659" s="21" t="s">
        <v>366</v>
      </c>
      <c r="J659" s="21" t="n">
        <v>50</v>
      </c>
      <c r="K659" s="22" t="n">
        <f aca="false">J659/50</f>
        <v>1</v>
      </c>
      <c r="L659" s="23" t="n">
        <f aca="false">(K659+K661+K662+K663+K664+K665+K666+K667+K668+K669+K670+K671+K672+K673+K674+K675)/16</f>
        <v>1</v>
      </c>
      <c r="M659" s="19"/>
      <c r="N659" s="19" t="s">
        <v>26</v>
      </c>
      <c r="O659" s="23" t="n">
        <v>1</v>
      </c>
    </row>
    <row r="660" customFormat="false" ht="220.5" hidden="false" customHeight="false" outlineLevel="0" collapsed="false">
      <c r="A660" s="17" t="str">
        <f aca="false">IF(LEFT(F660,15)="Наименование уч",F660,A659)</f>
        <v>Наименование учреждения: краевое государственное автономное  учреждение  «Дирекция краевых телепрограмм»</v>
      </c>
      <c r="B660" s="17" t="str">
        <f aca="false">IF(LEFT(F660,15)="Наименование ус",F660,IF(LEFT(F660,15)="Наименование ра",F660,B659))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aca="false">IF(LEFT(F660,1)="П",F660,C659)</f>
        <v>Показатели, характеризующие качество государственной услуги, установленные в государственном задании</v>
      </c>
      <c r="F660" s="21" t="s">
        <v>27</v>
      </c>
      <c r="G660" s="41" t="s">
        <v>367</v>
      </c>
      <c r="H660" s="42" t="s">
        <v>368</v>
      </c>
      <c r="I660" s="21" t="n">
        <v>0</v>
      </c>
      <c r="J660" s="21" t="n">
        <v>0</v>
      </c>
      <c r="K660" s="22" t="n">
        <v>0</v>
      </c>
      <c r="L660" s="23"/>
      <c r="M660" s="21"/>
      <c r="N660" s="19" t="s">
        <v>31</v>
      </c>
      <c r="O660" s="23"/>
    </row>
    <row r="661" customFormat="false" ht="220.5" hidden="false" customHeight="false" outlineLevel="0" collapsed="false">
      <c r="A661" s="17" t="str">
        <f aca="false">IF(LEFT(F661,15)="Наименование уч",F661,A660)</f>
        <v>Наименование учреждения: краевое государственное автономное  учреждение  «Дирекция краевых телепрограмм»</v>
      </c>
      <c r="B661" s="17" t="str">
        <f aca="false">IF(LEFT(F661,15)="Наименование ус",F661,IF(LEFT(F661,15)="Наименование ра",F661,B660))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aca="false">IF(LEFT(F661,1)="П",F661,C660)</f>
        <v>Показатели, характеризующие качество государственной услуги, установленные в государственном задании</v>
      </c>
      <c r="F661" s="21" t="s">
        <v>369</v>
      </c>
      <c r="G661" s="43" t="s">
        <v>370</v>
      </c>
      <c r="H661" s="42" t="s">
        <v>368</v>
      </c>
      <c r="I661" s="21" t="s">
        <v>371</v>
      </c>
      <c r="J661" s="21" t="n">
        <v>12</v>
      </c>
      <c r="K661" s="22" t="n">
        <f aca="false">J661/12</f>
        <v>1</v>
      </c>
      <c r="L661" s="23"/>
      <c r="M661" s="21"/>
      <c r="N661" s="19" t="s">
        <v>31</v>
      </c>
      <c r="O661" s="23"/>
    </row>
    <row r="662" customFormat="false" ht="220.5" hidden="false" customHeight="false" outlineLevel="0" collapsed="false">
      <c r="A662" s="17" t="str">
        <f aca="false">IF(LEFT(F662,15)="Наименование уч",F662,A661)</f>
        <v>Наименование учреждения: краевое государственное автономное  учреждение  «Дирекция краевых телепрограмм»</v>
      </c>
      <c r="B662" s="17" t="str">
        <f aca="false">IF(LEFT(F662,15)="Наименование ус",F662,IF(LEFT(F662,15)="Наименование ра",F662,B661))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aca="false">IF(LEFT(F662,1)="П",F662,C661)</f>
        <v>Показатели, характеризующие качество государственной услуги, установленные в государственном задании</v>
      </c>
      <c r="F662" s="21" t="s">
        <v>32</v>
      </c>
      <c r="G662" s="43" t="s">
        <v>372</v>
      </c>
      <c r="H662" s="42" t="s">
        <v>368</v>
      </c>
      <c r="I662" s="21" t="s">
        <v>373</v>
      </c>
      <c r="J662" s="21" t="n">
        <v>30</v>
      </c>
      <c r="K662" s="22" t="n">
        <f aca="false">J662/30</f>
        <v>1</v>
      </c>
      <c r="L662" s="23"/>
      <c r="M662" s="21"/>
      <c r="N662" s="19" t="s">
        <v>31</v>
      </c>
      <c r="O662" s="23"/>
    </row>
    <row r="663" customFormat="false" ht="220.5" hidden="false" customHeight="false" outlineLevel="0" collapsed="false">
      <c r="A663" s="17" t="str">
        <f aca="false">IF(LEFT(F663,15)="Наименование уч",F663,A662)</f>
        <v>Наименование учреждения: краевое государственное автономное  учреждение  «Дирекция краевых телепрограмм»</v>
      </c>
      <c r="B663" s="17" t="str">
        <f aca="false">IF(LEFT(F663,15)="Наименование ус",F663,IF(LEFT(F663,15)="Наименование ра",F663,B662))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aca="false">IF(LEFT(F663,1)="П",F663,C662)</f>
        <v>Показатели, характеризующие качество государственной услуги, установленные в государственном задании</v>
      </c>
      <c r="F663" s="21" t="s">
        <v>36</v>
      </c>
      <c r="G663" s="41" t="s">
        <v>374</v>
      </c>
      <c r="H663" s="42" t="s">
        <v>368</v>
      </c>
      <c r="I663" s="21" t="s">
        <v>375</v>
      </c>
      <c r="J663" s="21" t="n">
        <v>150</v>
      </c>
      <c r="K663" s="22" t="n">
        <f aca="false">J663/150</f>
        <v>1</v>
      </c>
      <c r="L663" s="23"/>
      <c r="M663" s="21"/>
      <c r="N663" s="19" t="s">
        <v>31</v>
      </c>
      <c r="O663" s="23"/>
    </row>
    <row r="664" customFormat="false" ht="220.5" hidden="false" customHeight="false" outlineLevel="0" collapsed="false">
      <c r="A664" s="17" t="str">
        <f aca="false">IF(LEFT(F664,15)="Наименование уч",F664,A663)</f>
        <v>Наименование учреждения: краевое государственное автономное  учреждение  «Дирекция краевых телепрограмм»</v>
      </c>
      <c r="B664" s="17" t="str">
        <f aca="false">IF(LEFT(F664,15)="Наименование ус",F664,IF(LEFT(F664,15)="Наименование ра",F664,B663))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aca="false">IF(LEFT(F664,1)="П",F664,C663)</f>
        <v>Показатели, характеризующие качество государственной услуги, установленные в государственном задании</v>
      </c>
      <c r="F664" s="21" t="s">
        <v>39</v>
      </c>
      <c r="G664" s="44" t="s">
        <v>376</v>
      </c>
      <c r="H664" s="45" t="s">
        <v>368</v>
      </c>
      <c r="I664" s="46" t="s">
        <v>377</v>
      </c>
      <c r="J664" s="46" t="n">
        <v>3</v>
      </c>
      <c r="K664" s="47" t="n">
        <f aca="false">J664/3</f>
        <v>1</v>
      </c>
      <c r="L664" s="23"/>
      <c r="M664" s="46"/>
      <c r="N664" s="19" t="s">
        <v>31</v>
      </c>
      <c r="O664" s="23"/>
    </row>
    <row r="665" customFormat="false" ht="220.5" hidden="false" customHeight="false" outlineLevel="0" collapsed="false">
      <c r="A665" s="17" t="str">
        <f aca="false">IF(LEFT(F665,15)="Наименование уч",F665,A664)</f>
        <v>Наименование учреждения: краевое государственное автономное  учреждение  «Дирекция краевых телепрограмм»</v>
      </c>
      <c r="B665" s="17" t="str">
        <f aca="false">IF(LEFT(F665,15)="Наименование ус",F665,IF(LEFT(F665,15)="Наименование ра",F665,B664))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aca="false">IF(LEFT(F665,1)="П",F665,C664)</f>
        <v>Показатели, характеризующие качество государственной услуги, установленные в государственном задании</v>
      </c>
      <c r="F665" s="21" t="s">
        <v>43</v>
      </c>
      <c r="G665" s="41" t="s">
        <v>378</v>
      </c>
      <c r="H665" s="42" t="s">
        <v>368</v>
      </c>
      <c r="I665" s="21" t="s">
        <v>377</v>
      </c>
      <c r="J665" s="21" t="n">
        <v>3</v>
      </c>
      <c r="K665" s="22" t="n">
        <f aca="false">J665/3</f>
        <v>1</v>
      </c>
      <c r="L665" s="23"/>
      <c r="M665" s="21"/>
      <c r="N665" s="19" t="s">
        <v>31</v>
      </c>
      <c r="O665" s="23"/>
    </row>
    <row r="666" customFormat="false" ht="220.5" hidden="false" customHeight="false" outlineLevel="0" collapsed="false">
      <c r="A666" s="17" t="str">
        <f aca="false">IF(LEFT(F666,15)="Наименование уч",F666,A665)</f>
        <v>Наименование учреждения: краевое государственное автономное  учреждение  «Дирекция краевых телепрограмм»</v>
      </c>
      <c r="B666" s="17" t="str">
        <f aca="false">IF(LEFT(F666,15)="Наименование ус",F666,IF(LEFT(F666,15)="Наименование ра",F666,B665))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aca="false">IF(LEFT(F666,1)="П",F666,C665)</f>
        <v>Показатели, характеризующие качество государственной услуги, установленные в государственном задании</v>
      </c>
      <c r="F666" s="21" t="s">
        <v>379</v>
      </c>
      <c r="G666" s="41" t="s">
        <v>380</v>
      </c>
      <c r="H666" s="42" t="s">
        <v>368</v>
      </c>
      <c r="I666" s="21" t="s">
        <v>371</v>
      </c>
      <c r="J666" s="21" t="n">
        <v>12</v>
      </c>
      <c r="K666" s="22" t="n">
        <f aca="false">J666/12</f>
        <v>1</v>
      </c>
      <c r="L666" s="23"/>
      <c r="M666" s="21"/>
      <c r="N666" s="19" t="s">
        <v>31</v>
      </c>
      <c r="O666" s="23"/>
    </row>
    <row r="667" customFormat="false" ht="220.5" hidden="false" customHeight="false" outlineLevel="0" collapsed="false">
      <c r="A667" s="17" t="str">
        <f aca="false">IF(LEFT(F667,15)="Наименование уч",F667,A666)</f>
        <v>Наименование учреждения: краевое государственное автономное  учреждение  «Дирекция краевых телепрограмм»</v>
      </c>
      <c r="B667" s="17" t="str">
        <f aca="false">IF(LEFT(F667,15)="Наименование ус",F667,IF(LEFT(F667,15)="Наименование ра",F667,B666))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aca="false">IF(LEFT(F667,1)="П",F667,C666)</f>
        <v>Показатели, характеризующие качество государственной услуги, установленные в государственном задании</v>
      </c>
      <c r="F667" s="21" t="s">
        <v>381</v>
      </c>
      <c r="G667" s="41" t="s">
        <v>382</v>
      </c>
      <c r="H667" s="42" t="s">
        <v>368</v>
      </c>
      <c r="I667" s="21" t="s">
        <v>377</v>
      </c>
      <c r="J667" s="21" t="n">
        <v>3</v>
      </c>
      <c r="K667" s="22" t="n">
        <f aca="false">J667/3</f>
        <v>1</v>
      </c>
      <c r="L667" s="23"/>
      <c r="M667" s="21"/>
      <c r="N667" s="19"/>
      <c r="O667" s="23"/>
    </row>
    <row r="668" customFormat="false" ht="220.5" hidden="false" customHeight="false" outlineLevel="0" collapsed="false">
      <c r="A668" s="17" t="str">
        <f aca="false">IF(LEFT(F668,15)="Наименование уч",F668,A667)</f>
        <v>Наименование учреждения: краевое государственное автономное  учреждение  «Дирекция краевых телепрограмм»</v>
      </c>
      <c r="B668" s="17" t="str">
        <f aca="false">IF(LEFT(F668,15)="Наименование ус",F668,IF(LEFT(F668,15)="Наименование ра",F668,B667))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aca="false">IF(LEFT(F668,1)="П",F668,C667)</f>
        <v>Показатели, характеризующие качество государственной услуги, установленные в государственном задании</v>
      </c>
      <c r="F668" s="21" t="s">
        <v>383</v>
      </c>
      <c r="G668" s="41" t="s">
        <v>384</v>
      </c>
      <c r="H668" s="42" t="s">
        <v>368</v>
      </c>
      <c r="I668" s="21" t="s">
        <v>371</v>
      </c>
      <c r="J668" s="21" t="n">
        <v>12</v>
      </c>
      <c r="K668" s="22" t="n">
        <f aca="false">J668/12</f>
        <v>1</v>
      </c>
      <c r="L668" s="23"/>
      <c r="M668" s="21"/>
      <c r="N668" s="19"/>
      <c r="O668" s="23"/>
    </row>
    <row r="669" customFormat="false" ht="220.5" hidden="false" customHeight="false" outlineLevel="0" collapsed="false">
      <c r="A669" s="17" t="str">
        <f aca="false">IF(LEFT(F669,15)="Наименование уч",F669,A668)</f>
        <v>Наименование учреждения: краевое государственное автономное  учреждение  «Дирекция краевых телепрограмм»</v>
      </c>
      <c r="B669" s="17" t="str">
        <f aca="false">IF(LEFT(F669,15)="Наименование ус",F669,IF(LEFT(F669,15)="Наименование ра",F669,B668))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aca="false">IF(LEFT(F669,1)="П",F669,C668)</f>
        <v>Показатели, характеризующие качество государственной услуги, установленные в государственном задании</v>
      </c>
      <c r="F669" s="21" t="s">
        <v>385</v>
      </c>
      <c r="G669" s="41" t="s">
        <v>386</v>
      </c>
      <c r="H669" s="42" t="s">
        <v>368</v>
      </c>
      <c r="I669" s="21" t="s">
        <v>371</v>
      </c>
      <c r="J669" s="21" t="n">
        <v>12</v>
      </c>
      <c r="K669" s="22" t="n">
        <f aca="false">J669/12</f>
        <v>1</v>
      </c>
      <c r="L669" s="23"/>
      <c r="M669" s="21"/>
      <c r="N669" s="19"/>
      <c r="O669" s="23"/>
    </row>
    <row r="670" customFormat="false" ht="220.5" hidden="false" customHeight="false" outlineLevel="0" collapsed="false">
      <c r="A670" s="17" t="str">
        <f aca="false">IF(LEFT(F670,15)="Наименование уч",F670,A669)</f>
        <v>Наименование учреждения: краевое государственное автономное  учреждение  «Дирекция краевых телепрограмм»</v>
      </c>
      <c r="B670" s="17" t="str">
        <f aca="false">IF(LEFT(F670,15)="Наименование ус",F670,IF(LEFT(F670,15)="Наименование ра",F670,B669))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aca="false">IF(LEFT(F670,1)="П",F670,C669)</f>
        <v>Показатели, характеризующие качество государственной услуги, установленные в государственном задании</v>
      </c>
      <c r="F670" s="21" t="s">
        <v>387</v>
      </c>
      <c r="G670" s="41" t="s">
        <v>388</v>
      </c>
      <c r="H670" s="42" t="s">
        <v>368</v>
      </c>
      <c r="I670" s="21" t="s">
        <v>371</v>
      </c>
      <c r="J670" s="21" t="n">
        <v>12</v>
      </c>
      <c r="K670" s="22" t="n">
        <f aca="false">J670/12</f>
        <v>1</v>
      </c>
      <c r="L670" s="23"/>
      <c r="M670" s="21"/>
      <c r="N670" s="19"/>
      <c r="O670" s="23"/>
    </row>
    <row r="671" customFormat="false" ht="220.5" hidden="false" customHeight="false" outlineLevel="0" collapsed="false">
      <c r="A671" s="17" t="str">
        <f aca="false">IF(LEFT(F671,15)="Наименование уч",F671,A670)</f>
        <v>Наименование учреждения: краевое государственное автономное  учреждение  «Дирекция краевых телепрограмм»</v>
      </c>
      <c r="B671" s="17" t="str">
        <f aca="false">IF(LEFT(F671,15)="Наименование ус",F671,IF(LEFT(F671,15)="Наименование ра",F671,B670))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aca="false">IF(LEFT(F671,1)="П",F671,C670)</f>
        <v>Показатели, характеризующие качество государственной услуги, установленные в государственном задании</v>
      </c>
      <c r="F671" s="21" t="s">
        <v>389</v>
      </c>
      <c r="G671" s="41" t="s">
        <v>390</v>
      </c>
      <c r="H671" s="42" t="s">
        <v>368</v>
      </c>
      <c r="I671" s="21" t="s">
        <v>371</v>
      </c>
      <c r="J671" s="21" t="n">
        <v>12</v>
      </c>
      <c r="K671" s="22" t="n">
        <f aca="false">J671/12</f>
        <v>1</v>
      </c>
      <c r="L671" s="23"/>
      <c r="M671" s="21"/>
      <c r="N671" s="19"/>
      <c r="O671" s="23"/>
    </row>
    <row r="672" customFormat="false" ht="220.5" hidden="false" customHeight="false" outlineLevel="0" collapsed="false">
      <c r="A672" s="17" t="str">
        <f aca="false">IF(LEFT(F672,15)="Наименование уч",F672,A671)</f>
        <v>Наименование учреждения: краевое государственное автономное  учреждение  «Дирекция краевых телепрограмм»</v>
      </c>
      <c r="B672" s="17" t="str">
        <f aca="false">IF(LEFT(F672,15)="Наименование ус",F672,IF(LEFT(F672,15)="Наименование ра",F672,B671))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aca="false">IF(LEFT(F672,1)="П",F672,C671)</f>
        <v>Показатели, характеризующие качество государственной услуги, установленные в государственном задании</v>
      </c>
      <c r="F672" s="21" t="s">
        <v>391</v>
      </c>
      <c r="G672" s="41" t="s">
        <v>392</v>
      </c>
      <c r="H672" s="42" t="s">
        <v>368</v>
      </c>
      <c r="I672" s="21" t="s">
        <v>371</v>
      </c>
      <c r="J672" s="21" t="n">
        <v>12</v>
      </c>
      <c r="K672" s="22" t="n">
        <f aca="false">J672/12</f>
        <v>1</v>
      </c>
      <c r="L672" s="23"/>
      <c r="M672" s="21"/>
      <c r="N672" s="19"/>
      <c r="O672" s="23"/>
    </row>
    <row r="673" customFormat="false" ht="220.5" hidden="false" customHeight="false" outlineLevel="0" collapsed="false">
      <c r="A673" s="17" t="str">
        <f aca="false">IF(LEFT(F673,15)="Наименование уч",F673,A672)</f>
        <v>Наименование учреждения: краевое государственное автономное  учреждение  «Дирекция краевых телепрограмм»</v>
      </c>
      <c r="B673" s="17" t="str">
        <f aca="false">IF(LEFT(F673,15)="Наименование ус",F673,IF(LEFT(F673,15)="Наименование ра",F673,B672))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aca="false">IF(LEFT(F673,1)="П",F673,C672)</f>
        <v>Показатели, характеризующие качество государственной услуги, установленные в государственном задании</v>
      </c>
      <c r="F673" s="21" t="s">
        <v>393</v>
      </c>
      <c r="G673" s="41" t="s">
        <v>394</v>
      </c>
      <c r="H673" s="42" t="s">
        <v>368</v>
      </c>
      <c r="I673" s="21" t="s">
        <v>377</v>
      </c>
      <c r="J673" s="21" t="n">
        <v>3</v>
      </c>
      <c r="K673" s="22" t="n">
        <f aca="false">J673/3</f>
        <v>1</v>
      </c>
      <c r="L673" s="23"/>
      <c r="M673" s="21"/>
      <c r="N673" s="19"/>
      <c r="O673" s="23"/>
    </row>
    <row r="674" customFormat="false" ht="220.5" hidden="false" customHeight="false" outlineLevel="0" collapsed="false">
      <c r="A674" s="17" t="str">
        <f aca="false">IF(LEFT(F674,15)="Наименование уч",F674,A673)</f>
        <v>Наименование учреждения: краевое государственное автономное  учреждение  «Дирекция краевых телепрограмм»</v>
      </c>
      <c r="B674" s="17" t="str">
        <f aca="false">IF(LEFT(F674,15)="Наименование ус",F674,IF(LEFT(F674,15)="Наименование ра",F674,B673))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aca="false">IF(LEFT(F674,1)="П",F674,C673)</f>
        <v>Показатели, характеризующие качество государственной услуги, установленные в государственном задании</v>
      </c>
      <c r="F674" s="21" t="s">
        <v>395</v>
      </c>
      <c r="G674" s="41" t="s">
        <v>396</v>
      </c>
      <c r="H674" s="42" t="s">
        <v>368</v>
      </c>
      <c r="I674" s="21" t="s">
        <v>397</v>
      </c>
      <c r="J674" s="21" t="n">
        <v>15</v>
      </c>
      <c r="K674" s="22" t="n">
        <f aca="false">J674/15</f>
        <v>1</v>
      </c>
      <c r="L674" s="23"/>
      <c r="M674" s="21"/>
      <c r="N674" s="19"/>
      <c r="O674" s="23"/>
    </row>
    <row r="675" customFormat="false" ht="220.5" hidden="false" customHeight="false" outlineLevel="0" collapsed="false">
      <c r="A675" s="17" t="str">
        <f aca="false">IF(LEFT(F675,15)="Наименование уч",F675,A674)</f>
        <v>Наименование учреждения: краевое государственное автономное  учреждение  «Дирекция краевых телепрограмм»</v>
      </c>
      <c r="B675" s="17" t="str">
        <f aca="false">IF(LEFT(F675,15)="Наименование ус",F675,IF(LEFT(F675,15)="Наименование ра",F675,B674))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aca="false">IF(LEFT(F675,1)="П",F675,C674)</f>
        <v>Показатели, характеризующие качество государственной услуги, установленные в государственном задании</v>
      </c>
      <c r="F675" s="21" t="s">
        <v>398</v>
      </c>
      <c r="G675" s="43" t="s">
        <v>399</v>
      </c>
      <c r="H675" s="42" t="s">
        <v>45</v>
      </c>
      <c r="I675" s="21" t="s">
        <v>35</v>
      </c>
      <c r="J675" s="21" t="n">
        <v>1</v>
      </c>
      <c r="K675" s="22" t="n">
        <f aca="false">J675/1</f>
        <v>1</v>
      </c>
      <c r="L675" s="23"/>
      <c r="M675" s="21"/>
      <c r="N675" s="19" t="s">
        <v>26</v>
      </c>
      <c r="O675" s="23"/>
    </row>
    <row r="676" customFormat="false" ht="220.5" hidden="false" customHeight="true" outlineLevel="0" collapsed="false">
      <c r="A676" s="17" t="str">
        <f aca="false">IF(LEFT(F676,15)="Наименование уч",F676,A675)</f>
        <v>Наименование учреждения: краевое государственное автономное  учреждение  «Дирекция краевых телепрограмм»</v>
      </c>
      <c r="B676" s="17" t="str">
        <f aca="false">IF(LEFT(F676,15)="Наименование ус",F676,IF(LEFT(F676,15)="Наименование ра",F676,B675))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aca="false">IF(LEFT(F676,1)="П",F676,C675)</f>
        <v>Показатели, характеризующие объем государственной услуги, установленные в государственном задании</v>
      </c>
      <c r="F676" s="19" t="s">
        <v>47</v>
      </c>
      <c r="G676" s="19"/>
      <c r="H676" s="19"/>
      <c r="I676" s="19"/>
      <c r="J676" s="19"/>
      <c r="K676" s="21" t="s">
        <v>48</v>
      </c>
      <c r="L676" s="21" t="s">
        <v>49</v>
      </c>
      <c r="M676" s="21" t="s">
        <v>20</v>
      </c>
      <c r="N676" s="21"/>
      <c r="O676" s="23"/>
    </row>
    <row r="677" customFormat="false" ht="220.5" hidden="false" customHeight="false" outlineLevel="0" collapsed="false">
      <c r="A677" s="17" t="str">
        <f aca="false">IF(LEFT(F677,15)="Наименование уч",F677,A676)</f>
        <v>Наименование учреждения: краевое государственное автономное  учреждение  «Дирекция краевых телепрограмм»</v>
      </c>
      <c r="B677" s="17" t="str">
        <f aca="false">IF(LEFT(F677,15)="Наименование ус",F677,IF(LEFT(F677,15)="Наименование ра",F677,B676))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aca="false">IF(LEFT(F677,1)="П",F677,C676)</f>
        <v>Показатели, характеризующие объем государственной услуги, установленные в государственном задании</v>
      </c>
      <c r="F677" s="21" t="s">
        <v>21</v>
      </c>
      <c r="G677" s="39" t="s">
        <v>400</v>
      </c>
      <c r="H677" s="21"/>
      <c r="I677" s="21"/>
      <c r="J677" s="21"/>
      <c r="K677" s="21"/>
      <c r="L677" s="21"/>
      <c r="M677" s="21"/>
      <c r="N677" s="21"/>
      <c r="O677" s="23"/>
    </row>
    <row r="678" customFormat="false" ht="220.5" hidden="false" customHeight="false" outlineLevel="0" collapsed="false">
      <c r="A678" s="17" t="str">
        <f aca="false">IF(LEFT(F678,15)="Наименование уч",F678,A677)</f>
        <v>Наименование учреждения: краевое государственное автономное  учреждение  «Дирекция краевых телепрограмм»</v>
      </c>
      <c r="B678" s="17" t="str">
        <f aca="false">IF(LEFT(F678,15)="Наименование ус",F678,IF(LEFT(F678,15)="Наименование ра",F678,B677))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aca="false">IF(LEFT(F678,1)="П",F678,C677)</f>
        <v>Показатели, характеризующие объем государственной услуги, установленные в государственном задании</v>
      </c>
      <c r="F678" s="21" t="s">
        <v>401</v>
      </c>
      <c r="G678" s="48" t="s">
        <v>402</v>
      </c>
      <c r="H678" s="19" t="s">
        <v>403</v>
      </c>
      <c r="I678" s="27" t="n">
        <v>3827</v>
      </c>
      <c r="J678" s="27" t="n">
        <v>3827</v>
      </c>
      <c r="K678" s="22" t="n">
        <f aca="false">J678/I678</f>
        <v>1</v>
      </c>
      <c r="L678" s="23" t="n">
        <v>1</v>
      </c>
      <c r="M678" s="21"/>
      <c r="N678" s="19" t="s">
        <v>31</v>
      </c>
      <c r="O678" s="23"/>
    </row>
    <row r="679" customFormat="false" ht="220.5" hidden="false" customHeight="false" outlineLevel="0" collapsed="false">
      <c r="A679" s="17" t="str">
        <f aca="false">IF(LEFT(F679,15)="Наименование уч",F679,A678)</f>
        <v>Наименование учреждения: краевое государственное автономное  учреждение  «Дирекция краевых телепрограмм»</v>
      </c>
      <c r="B679" s="17" t="str">
        <f aca="false">IF(LEFT(F679,15)="Наименование ус",F679,IF(LEFT(F679,15)="Наименование ра",F679,B678))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aca="false">IF(LEFT(F679,1)="П",F679,C678)</f>
        <v>Показатели, характеризующие объем государственной услуги, установленные в государственном задании</v>
      </c>
      <c r="F679" s="21" t="s">
        <v>404</v>
      </c>
      <c r="G679" s="48" t="s">
        <v>405</v>
      </c>
      <c r="H679" s="19" t="s">
        <v>403</v>
      </c>
      <c r="I679" s="27" t="n">
        <v>2366</v>
      </c>
      <c r="J679" s="27" t="n">
        <v>2366</v>
      </c>
      <c r="K679" s="22" t="n">
        <f aca="false">J679/I679</f>
        <v>1</v>
      </c>
      <c r="L679" s="23"/>
      <c r="M679" s="21"/>
      <c r="N679" s="19" t="s">
        <v>31</v>
      </c>
      <c r="O679" s="23"/>
    </row>
    <row r="680" customFormat="false" ht="220.5" hidden="false" customHeight="false" outlineLevel="0" collapsed="false">
      <c r="A680" s="17" t="str">
        <f aca="false">IF(LEFT(F680,15)="Наименование уч",F680,A679)</f>
        <v>Наименование учреждения: краевое государственное автономное  учреждение  «Дирекция краевых телепрограмм»</v>
      </c>
      <c r="B680" s="17" t="str">
        <f aca="false">IF(LEFT(F680,15)="Наименование ус",F680,IF(LEFT(F680,15)="Наименование ра",F680,B679))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aca="false">IF(LEFT(F680,1)="П",F680,C679)</f>
        <v>Показатели, характеризующие объем государственной услуги, установленные в государственном задании</v>
      </c>
      <c r="F680" s="21" t="s">
        <v>406</v>
      </c>
      <c r="G680" s="48" t="s">
        <v>407</v>
      </c>
      <c r="H680" s="19" t="s">
        <v>403</v>
      </c>
      <c r="I680" s="27" t="n">
        <v>42</v>
      </c>
      <c r="J680" s="27" t="n">
        <v>42</v>
      </c>
      <c r="K680" s="22" t="n">
        <f aca="false">J680/I680</f>
        <v>1</v>
      </c>
      <c r="L680" s="23"/>
      <c r="M680" s="21"/>
      <c r="N680" s="19" t="s">
        <v>31</v>
      </c>
      <c r="O680" s="23"/>
    </row>
    <row r="681" customFormat="false" ht="220.5" hidden="false" customHeight="false" outlineLevel="0" collapsed="false">
      <c r="A681" s="17" t="str">
        <f aca="false">IF(LEFT(F681,15)="Наименование уч",F681,A680)</f>
        <v>Наименование учреждения: краевое государственное автономное  учреждение  «Дирекция краевых телепрограмм»</v>
      </c>
      <c r="B681" s="17" t="str">
        <f aca="false">IF(LEFT(F681,15)="Наименование ус",F681,IF(LEFT(F681,15)="Наименование ра",F681,B680))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aca="false">IF(LEFT(F681,1)="П",F681,C680)</f>
        <v>Показатели, характеризующие объем государственной услуги, установленные в государственном задании</v>
      </c>
      <c r="F681" s="21" t="s">
        <v>408</v>
      </c>
      <c r="G681" s="48" t="s">
        <v>409</v>
      </c>
      <c r="H681" s="19" t="s">
        <v>403</v>
      </c>
      <c r="I681" s="27" t="n">
        <v>223</v>
      </c>
      <c r="J681" s="27" t="n">
        <v>223</v>
      </c>
      <c r="K681" s="22" t="n">
        <f aca="false">J681/I681</f>
        <v>1</v>
      </c>
      <c r="L681" s="23"/>
      <c r="M681" s="21"/>
      <c r="N681" s="19" t="s">
        <v>31</v>
      </c>
      <c r="O681" s="23"/>
    </row>
    <row r="682" customFormat="false" ht="220.5" hidden="false" customHeight="false" outlineLevel="0" collapsed="false">
      <c r="A682" s="17" t="str">
        <f aca="false">IF(LEFT(F682,15)="Наименование уч",F682,A681)</f>
        <v>Наименование учреждения: краевое государственное автономное  учреждение  «Дирекция краевых телепрограмм»</v>
      </c>
      <c r="B682" s="17" t="str">
        <f aca="false">IF(LEFT(F682,15)="Наименование ус",F682,IF(LEFT(F682,15)="Наименование ра",F682,B681))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aca="false">IF(LEFT(F682,1)="П",F682,C681)</f>
        <v>Показатели, характеризующие объем государственной услуги, установленные в государственном задании</v>
      </c>
      <c r="F682" s="21" t="s">
        <v>410</v>
      </c>
      <c r="G682" s="48" t="s">
        <v>411</v>
      </c>
      <c r="H682" s="19" t="s">
        <v>403</v>
      </c>
      <c r="I682" s="27" t="n">
        <v>45</v>
      </c>
      <c r="J682" s="27" t="n">
        <v>45</v>
      </c>
      <c r="K682" s="22" t="n">
        <f aca="false">J682/I682</f>
        <v>1</v>
      </c>
      <c r="L682" s="23"/>
      <c r="M682" s="21"/>
      <c r="N682" s="19" t="s">
        <v>31</v>
      </c>
      <c r="O682" s="23"/>
    </row>
    <row r="683" customFormat="false" ht="220.5" hidden="false" customHeight="false" outlineLevel="0" collapsed="false">
      <c r="A683" s="17" t="str">
        <f aca="false">IF(LEFT(F683,15)="Наименование уч",F683,A682)</f>
        <v>Наименование учреждения: краевое государственное автономное  учреждение  «Дирекция краевых телепрограмм»</v>
      </c>
      <c r="B683" s="17" t="str">
        <f aca="false">IF(LEFT(F683,15)="Наименование ус",F683,IF(LEFT(F683,15)="Наименование ра",F683,B682))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aca="false">IF(LEFT(F683,1)="П",F683,C682)</f>
        <v>Показатели, характеризующие объем государственной услуги, установленные в государственном задании</v>
      </c>
      <c r="F683" s="21" t="s">
        <v>412</v>
      </c>
      <c r="G683" s="48" t="s">
        <v>413</v>
      </c>
      <c r="H683" s="19" t="s">
        <v>403</v>
      </c>
      <c r="I683" s="27" t="n">
        <v>227</v>
      </c>
      <c r="J683" s="27" t="n">
        <v>227</v>
      </c>
      <c r="K683" s="22" t="n">
        <f aca="false">J683/I683</f>
        <v>1</v>
      </c>
      <c r="L683" s="23"/>
      <c r="M683" s="21"/>
      <c r="N683" s="19" t="s">
        <v>31</v>
      </c>
      <c r="O683" s="23"/>
    </row>
    <row r="684" customFormat="false" ht="220.5" hidden="false" customHeight="false" outlineLevel="0" collapsed="false">
      <c r="A684" s="17" t="str">
        <f aca="false">IF(LEFT(F684,15)="Наименование уч",F684,A683)</f>
        <v>Наименование учреждения: краевое государственное автономное  учреждение  «Дирекция краевых телепрограмм»</v>
      </c>
      <c r="B684" s="17" t="str">
        <f aca="false">IF(LEFT(F684,15)="Наименование ус",F684,IF(LEFT(F684,15)="Наименование ра",F684,B683))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aca="false">IF(LEFT(F684,1)="П",F684,C683)</f>
        <v>Показатели, характеризующие объем государственной услуги, установленные в государственном задании</v>
      </c>
      <c r="F684" s="21" t="s">
        <v>414</v>
      </c>
      <c r="G684" s="48" t="s">
        <v>415</v>
      </c>
      <c r="H684" s="19" t="s">
        <v>403</v>
      </c>
      <c r="I684" s="27" t="n">
        <v>227</v>
      </c>
      <c r="J684" s="27" t="n">
        <v>227</v>
      </c>
      <c r="K684" s="22" t="n">
        <f aca="false">J684/I684</f>
        <v>1</v>
      </c>
      <c r="L684" s="23"/>
      <c r="M684" s="21"/>
      <c r="N684" s="19" t="s">
        <v>31</v>
      </c>
      <c r="O684" s="23"/>
    </row>
    <row r="685" customFormat="false" ht="220.5" hidden="false" customHeight="false" outlineLevel="0" collapsed="false">
      <c r="A685" s="17" t="str">
        <f aca="false">IF(LEFT(F685,15)="Наименование уч",F685,A684)</f>
        <v>Наименование учреждения: краевое государственное автономное  учреждение  «Дирекция краевых телепрограмм»</v>
      </c>
      <c r="B685" s="17" t="str">
        <f aca="false">IF(LEFT(F685,15)="Наименование ус",F685,IF(LEFT(F685,15)="Наименование ра",F685,B684))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aca="false">IF(LEFT(F685,1)="П",F685,C684)</f>
        <v>Показатели, характеризующие объем государственной услуги, установленные в государственном задании</v>
      </c>
      <c r="F685" s="21" t="s">
        <v>416</v>
      </c>
      <c r="G685" s="48" t="s">
        <v>417</v>
      </c>
      <c r="H685" s="19" t="s">
        <v>403</v>
      </c>
      <c r="I685" s="27" t="n">
        <v>227</v>
      </c>
      <c r="J685" s="27" t="n">
        <v>227</v>
      </c>
      <c r="K685" s="22" t="n">
        <f aca="false">J685/I685</f>
        <v>1</v>
      </c>
      <c r="L685" s="23"/>
      <c r="M685" s="21"/>
      <c r="N685" s="19" t="s">
        <v>31</v>
      </c>
      <c r="O685" s="23"/>
    </row>
    <row r="686" customFormat="false" ht="220.5" hidden="false" customHeight="false" outlineLevel="0" collapsed="false">
      <c r="A686" s="17" t="str">
        <f aca="false">IF(LEFT(F686,15)="Наименование уч",F686,A685)</f>
        <v>Наименование учреждения: краевое государственное автономное  учреждение  «Дирекция краевых телепрограмм»</v>
      </c>
      <c r="B686" s="17" t="str">
        <f aca="false">IF(LEFT(F686,15)="Наименование ус",F686,IF(LEFT(F686,15)="Наименование ра",F686,B685))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aca="false">IF(LEFT(F686,1)="П",F686,C685)</f>
        <v>Показатели, характеризующие объем государственной услуги, установленные в государственном задании</v>
      </c>
      <c r="F686" s="21" t="s">
        <v>418</v>
      </c>
      <c r="G686" s="48" t="s">
        <v>419</v>
      </c>
      <c r="H686" s="19" t="s">
        <v>403</v>
      </c>
      <c r="I686" s="27" t="n">
        <v>44</v>
      </c>
      <c r="J686" s="27" t="n">
        <v>44</v>
      </c>
      <c r="K686" s="22" t="n">
        <f aca="false">J686/I686</f>
        <v>1</v>
      </c>
      <c r="L686" s="23"/>
      <c r="M686" s="21"/>
      <c r="N686" s="19" t="s">
        <v>31</v>
      </c>
      <c r="O686" s="23"/>
    </row>
    <row r="687" customFormat="false" ht="220.5" hidden="false" customHeight="false" outlineLevel="0" collapsed="false">
      <c r="A687" s="17" t="str">
        <f aca="false">IF(LEFT(F687,15)="Наименование уч",F687,A686)</f>
        <v>Наименование учреждения: краевое государственное автономное  учреждение  «Дирекция краевых телепрограмм»</v>
      </c>
      <c r="B687" s="17" t="str">
        <f aca="false">IF(LEFT(F687,15)="Наименование ус",F687,IF(LEFT(F687,15)="Наименование ра",F687,B686))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aca="false">IF(LEFT(F687,1)="П",F687,C686)</f>
        <v>Показатели, характеризующие объем государственной услуги, установленные в государственном задании</v>
      </c>
      <c r="F687" s="49" t="s">
        <v>420</v>
      </c>
      <c r="G687" s="48" t="s">
        <v>421</v>
      </c>
      <c r="H687" s="19" t="s">
        <v>403</v>
      </c>
      <c r="I687" s="27" t="n">
        <v>43</v>
      </c>
      <c r="J687" s="27" t="n">
        <v>43</v>
      </c>
      <c r="K687" s="22" t="n">
        <f aca="false">J687/I687</f>
        <v>1</v>
      </c>
      <c r="L687" s="23"/>
      <c r="M687" s="21"/>
      <c r="N687" s="19"/>
      <c r="O687" s="23"/>
    </row>
    <row r="688" customFormat="false" ht="220.5" hidden="false" customHeight="false" outlineLevel="0" collapsed="false">
      <c r="A688" s="17" t="str">
        <f aca="false">IF(LEFT(F688,15)="Наименование уч",F688,A687)</f>
        <v>Наименование учреждения: краевое государственное автономное  учреждение  «Дирекция краевых телепрограмм»</v>
      </c>
      <c r="B688" s="17" t="str">
        <f aca="false">IF(LEFT(F688,15)="Наименование ус",F688,IF(LEFT(F688,15)="Наименование ра",F688,B687))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aca="false">IF(LEFT(F688,1)="П",F688,C687)</f>
        <v>Показатели, характеризующие объем государственной услуги, установленные в государственном задании</v>
      </c>
      <c r="F688" s="21" t="s">
        <v>422</v>
      </c>
      <c r="G688" s="48" t="s">
        <v>423</v>
      </c>
      <c r="H688" s="19" t="s">
        <v>403</v>
      </c>
      <c r="I688" s="27" t="n">
        <v>45</v>
      </c>
      <c r="J688" s="27" t="n">
        <v>45</v>
      </c>
      <c r="K688" s="22" t="n">
        <f aca="false">J688/I688</f>
        <v>1</v>
      </c>
      <c r="L688" s="23"/>
      <c r="M688" s="21"/>
      <c r="N688" s="19"/>
      <c r="O688" s="23"/>
    </row>
    <row r="689" customFormat="false" ht="220.5" hidden="false" customHeight="false" outlineLevel="0" collapsed="false">
      <c r="A689" s="17" t="str">
        <f aca="false">IF(LEFT(F689,15)="Наименование уч",F689,A688)</f>
        <v>Наименование учреждения: краевое государственное автономное  учреждение  «Дирекция краевых телепрограмм»</v>
      </c>
      <c r="B689" s="17" t="str">
        <f aca="false">IF(LEFT(F689,15)="Наименование ус",F689,IF(LEFT(F689,15)="Наименование ра",F689,B688))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aca="false">IF(LEFT(F689,1)="П",F689,C688)</f>
        <v>Показатели, характеризующие объем государственной услуги, установленные в государственном задании</v>
      </c>
      <c r="F689" s="21" t="s">
        <v>424</v>
      </c>
      <c r="G689" s="48" t="s">
        <v>425</v>
      </c>
      <c r="H689" s="19" t="s">
        <v>403</v>
      </c>
      <c r="I689" s="27" t="n">
        <v>45</v>
      </c>
      <c r="J689" s="27" t="n">
        <v>45</v>
      </c>
      <c r="K689" s="22" t="n">
        <f aca="false">J689/I689</f>
        <v>1</v>
      </c>
      <c r="L689" s="23"/>
      <c r="M689" s="21"/>
      <c r="N689" s="19"/>
      <c r="O689" s="23"/>
    </row>
    <row r="690" customFormat="false" ht="220.5" hidden="false" customHeight="false" outlineLevel="0" collapsed="false">
      <c r="A690" s="17" t="str">
        <f aca="false">IF(LEFT(F690,15)="Наименование уч",F690,A689)</f>
        <v>Наименование учреждения: краевое государственное автономное  учреждение  «Дирекция краевых телепрограмм»</v>
      </c>
      <c r="B690" s="17" t="str">
        <f aca="false">IF(LEFT(F690,15)="Наименование ус",F690,IF(LEFT(F690,15)="Наименование ра",F690,B689))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aca="false">IF(LEFT(F690,1)="П",F690,C689)</f>
        <v>Показатели, характеризующие объем государственной услуги, установленные в государственном задании</v>
      </c>
      <c r="F690" s="21" t="s">
        <v>426</v>
      </c>
      <c r="G690" s="48" t="s">
        <v>427</v>
      </c>
      <c r="H690" s="19" t="s">
        <v>403</v>
      </c>
      <c r="I690" s="27" t="n">
        <v>227</v>
      </c>
      <c r="J690" s="27" t="n">
        <v>227</v>
      </c>
      <c r="K690" s="22" t="n">
        <f aca="false">J690/I690</f>
        <v>1</v>
      </c>
      <c r="L690" s="23"/>
      <c r="M690" s="21"/>
      <c r="N690" s="19"/>
      <c r="O690" s="23"/>
    </row>
    <row r="691" customFormat="false" ht="220.5" hidden="false" customHeight="false" outlineLevel="0" collapsed="false">
      <c r="A691" s="17" t="str">
        <f aca="false">IF(LEFT(F691,15)="Наименование уч",F691,A690)</f>
        <v>Наименование учреждения: краевое государственное автономное  учреждение  «Дирекция краевых телепрограмм»</v>
      </c>
      <c r="B691" s="17" t="str">
        <f aca="false">IF(LEFT(F691,15)="Наименование ус",F691,IF(LEFT(F691,15)="Наименование ра",F691,B690))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aca="false">IF(LEFT(F691,1)="П",F691,C690)</f>
        <v>Показатели, характеризующие объем государственной услуги, установленные в государственном задании</v>
      </c>
      <c r="F691" s="21" t="s">
        <v>428</v>
      </c>
      <c r="G691" s="48" t="s">
        <v>429</v>
      </c>
      <c r="H691" s="19" t="s">
        <v>403</v>
      </c>
      <c r="I691" s="27" t="n">
        <v>42</v>
      </c>
      <c r="J691" s="27" t="n">
        <v>42</v>
      </c>
      <c r="K691" s="22" t="n">
        <f aca="false">J691/I691</f>
        <v>1</v>
      </c>
      <c r="L691" s="23"/>
      <c r="M691" s="21"/>
      <c r="N691" s="19"/>
      <c r="O691" s="23"/>
    </row>
    <row r="692" customFormat="false" ht="220.5" hidden="false" customHeight="false" outlineLevel="0" collapsed="false">
      <c r="A692" s="17" t="str">
        <f aca="false">IF(LEFT(F692,15)="Наименование уч",F692,A691)</f>
        <v>Наименование учреждения: краевое государственное автономное  учреждение  «Дирекция краевых телепрограмм»</v>
      </c>
      <c r="B692" s="17" t="str">
        <f aca="false">IF(LEFT(F692,15)="Наименование ус",F692,IF(LEFT(F692,15)="Наименование ра",F692,B691))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aca="false">IF(LEFT(F692,1)="П",F692,C691)</f>
        <v>Показатели, характеризующие объем государственной услуги, установленные в государственном задании</v>
      </c>
      <c r="F692" s="21" t="s">
        <v>430</v>
      </c>
      <c r="G692" s="48" t="s">
        <v>431</v>
      </c>
      <c r="H692" s="19" t="s">
        <v>403</v>
      </c>
      <c r="I692" s="27" t="n">
        <v>24</v>
      </c>
      <c r="J692" s="27" t="n">
        <v>24</v>
      </c>
      <c r="K692" s="22" t="n">
        <f aca="false">J692/I692</f>
        <v>1</v>
      </c>
      <c r="L692" s="23"/>
      <c r="M692" s="21"/>
      <c r="N692" s="19"/>
      <c r="O692" s="23"/>
    </row>
    <row r="693" customFormat="false" ht="220.5" hidden="false" customHeight="false" outlineLevel="0" collapsed="false">
      <c r="A693" s="17" t="str">
        <f aca="false">IF(LEFT(F693,15)="Наименование уч",F693,A692)</f>
        <v>Наименование учреждения: краевое государственное автономное  учреждение  «Дирекция краевых телепрограмм»</v>
      </c>
      <c r="B693" s="17" t="str">
        <f aca="false">IF(LEFT(F693,15)="Наименование ус",F693,IF(LEFT(F693,15)="Наименование ра",F693,B692))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aca="false">IF(LEFT(F693,1)="П",F693,C692)</f>
        <v>Показатели, характеризующие объем государственной услуги, установленные в государственном задании</v>
      </c>
      <c r="F693" s="21" t="s">
        <v>432</v>
      </c>
      <c r="G693" s="48" t="s">
        <v>433</v>
      </c>
      <c r="H693" s="19" t="s">
        <v>56</v>
      </c>
      <c r="I693" s="27" t="n">
        <v>35914.17</v>
      </c>
      <c r="J693" s="27" t="n">
        <v>35914.17</v>
      </c>
      <c r="K693" s="22" t="n">
        <f aca="false">J693/I693</f>
        <v>1</v>
      </c>
      <c r="L693" s="23"/>
      <c r="M693" s="21"/>
      <c r="N693" s="19"/>
      <c r="O693" s="23"/>
    </row>
    <row r="694" customFormat="false" ht="220.5" hidden="false" customHeight="false" outlineLevel="0" collapsed="false">
      <c r="A694" s="17" t="str">
        <f aca="false">IF(LEFT(F694,15)="Наименование уч",F694,A693)</f>
        <v>Наименование учреждения: краевое государственное автономное  учреждение  «Дирекция краевых телепрограмм»</v>
      </c>
      <c r="B694" s="17" t="str">
        <f aca="false">IF(LEFT(F694,15)="Наименование ус",F694,IF(LEFT(F694,15)="Наименование ра",F694,B693))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aca="false">IF(LEFT(F694,1)="П",F694,C693)</f>
        <v>Показатели, характеризующие объем государственной услуги, установленные в государственном задании</v>
      </c>
      <c r="F694" s="50" t="s">
        <v>434</v>
      </c>
      <c r="G694" s="48" t="s">
        <v>435</v>
      </c>
      <c r="H694" s="19" t="s">
        <v>436</v>
      </c>
      <c r="I694" s="27" t="n">
        <v>137443.52</v>
      </c>
      <c r="J694" s="27" t="n">
        <v>137443.52</v>
      </c>
      <c r="K694" s="22" t="n">
        <f aca="false">J694/I694</f>
        <v>1</v>
      </c>
      <c r="L694" s="23"/>
      <c r="M694" s="19"/>
      <c r="N694" s="21"/>
      <c r="O694" s="23"/>
    </row>
    <row r="695" customFormat="false" ht="220.5" hidden="false" customHeight="false" outlineLevel="0" collapsed="false">
      <c r="A695" s="17" t="str">
        <f aca="false">IF(LEFT(F695,15)="Наименование уч",F695,A694)</f>
        <v>Наименование учреждения: краевое государственное автономное  учреждение  «Дирекция краевых телепрограмм»</v>
      </c>
      <c r="B695" s="17" t="str">
        <f aca="false">IF(LEFT(F695,15)="Наименование ус",F695,IF(LEFT(F695,15)="Наименование ра",F695,B694))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aca="false">IF(LEFT(F695,1)="П",F695,C694)</f>
        <v>Показатели, характеризующие объем государственной услуги, установленные в государственном задании</v>
      </c>
      <c r="F695" s="46" t="s">
        <v>437</v>
      </c>
      <c r="G695" s="51" t="s">
        <v>438</v>
      </c>
      <c r="H695" s="52" t="s">
        <v>439</v>
      </c>
      <c r="I695" s="53" t="n">
        <v>2838</v>
      </c>
      <c r="J695" s="53" t="n">
        <v>2838</v>
      </c>
      <c r="K695" s="47" t="n">
        <f aca="false">J695/I695</f>
        <v>1</v>
      </c>
      <c r="L695" s="23"/>
      <c r="M695" s="46"/>
      <c r="N695" s="52" t="s">
        <v>440</v>
      </c>
      <c r="O695" s="23"/>
    </row>
    <row r="696" customFormat="false" ht="220.5" hidden="false" customHeight="false" outlineLevel="0" collapsed="false">
      <c r="A696" s="17" t="str">
        <f aca="false">IF(LEFT(F696,15)="Наименование уч",F696,A695)</f>
        <v>Наименование учреждения: краевое государственное автономное  учреждение  «Дирекция краевых телепрограмм»</v>
      </c>
      <c r="B696" s="17" t="str">
        <f aca="false">IF(LEFT(F696,15)="Наименование ус",F696,IF(LEFT(F696,15)="Наименование ра",F696,B695))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aca="false">IF(LEFT(F696,1)="П",F696,C695)</f>
        <v>Показатели, характеризующие объем государственной услуги, установленные в государственном задании</v>
      </c>
      <c r="F696" s="21"/>
      <c r="G696" s="48"/>
      <c r="H696" s="19"/>
      <c r="I696" s="27"/>
      <c r="J696" s="27"/>
      <c r="K696" s="22"/>
      <c r="L696" s="23"/>
      <c r="M696" s="21"/>
      <c r="N696" s="19"/>
      <c r="O696" s="23"/>
    </row>
    <row r="697" customFormat="false" ht="220.5" hidden="false" customHeight="false" outlineLevel="0" collapsed="false">
      <c r="A697" s="17" t="str">
        <f aca="false">IF(LEFT(F697,15)="Наименование уч",F697,A696)</f>
        <v>Наименование учреждения: краевое государственное автономное  учреждение  «Дирекция краевых телепрограмм»</v>
      </c>
      <c r="B697" s="17" t="str">
        <f aca="false">IF(LEFT(F697,15)="Наименование ус",F697,IF(LEFT(F697,15)="Наименование ра",F697,B696))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aca="false">IF(LEFT(F697,1)="П",F697,C696)</f>
        <v>Показатели, характеризующие объем государственной услуги, установленные в государственном задании</v>
      </c>
      <c r="F697" s="54" t="s">
        <v>27</v>
      </c>
      <c r="G697" s="55" t="s">
        <v>441</v>
      </c>
      <c r="H697" s="56"/>
      <c r="I697" s="57"/>
      <c r="J697" s="57"/>
      <c r="K697" s="58"/>
      <c r="L697" s="23"/>
      <c r="M697" s="56"/>
      <c r="N697" s="56"/>
      <c r="O697" s="23"/>
    </row>
    <row r="698" customFormat="false" ht="220.5" hidden="false" customHeight="false" outlineLevel="0" collapsed="false">
      <c r="A698" s="17" t="str">
        <f aca="false">IF(LEFT(F698,15)="Наименование уч",F698,A697)</f>
        <v>Наименование учреждения: краевое государственное автономное  учреждение  «Дирекция краевых телепрограмм»</v>
      </c>
      <c r="B698" s="17" t="str">
        <f aca="false">IF(LEFT(F698,15)="Наименование ус",F698,IF(LEFT(F698,15)="Наименование ра",F698,B697))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aca="false">IF(LEFT(F698,1)="П",F698,C697)</f>
        <v>Показатели, характеризующие объем государственной услуги, установленные в государственном задании</v>
      </c>
      <c r="F698" s="21" t="s">
        <v>369</v>
      </c>
      <c r="G698" s="40" t="s">
        <v>442</v>
      </c>
      <c r="H698" s="59" t="s">
        <v>443</v>
      </c>
      <c r="I698" s="27" t="n">
        <v>401</v>
      </c>
      <c r="J698" s="27" t="n">
        <v>401</v>
      </c>
      <c r="K698" s="22" t="n">
        <f aca="false">J698/I698</f>
        <v>1</v>
      </c>
      <c r="L698" s="23"/>
      <c r="M698" s="21"/>
      <c r="N698" s="19" t="s">
        <v>31</v>
      </c>
      <c r="O698" s="23"/>
    </row>
    <row r="699" customFormat="false" ht="220.5" hidden="false" customHeight="false" outlineLevel="0" collapsed="false">
      <c r="A699" s="17" t="str">
        <f aca="false">IF(LEFT(F699,15)="Наименование уч",F699,A698)</f>
        <v>Наименование учреждения: краевое государственное автономное  учреждение  «Дирекция краевых телепрограмм»</v>
      </c>
      <c r="B699" s="17" t="str">
        <f aca="false">IF(LEFT(F699,15)="Наименование ус",F699,IF(LEFT(F699,15)="Наименование ра",F699,B698))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aca="false">IF(LEFT(F699,1)="П",F699,C698)</f>
        <v>Показатели, характеризующие объем государственной услуги, установленные в государственном задании</v>
      </c>
      <c r="F699" s="21" t="s">
        <v>444</v>
      </c>
      <c r="G699" s="60" t="s">
        <v>445</v>
      </c>
      <c r="H699" s="59" t="s">
        <v>45</v>
      </c>
      <c r="I699" s="27" t="n">
        <v>401</v>
      </c>
      <c r="J699" s="27" t="n">
        <v>401</v>
      </c>
      <c r="K699" s="22" t="n">
        <f aca="false">J699/I699</f>
        <v>1</v>
      </c>
      <c r="L699" s="23"/>
      <c r="M699" s="21"/>
      <c r="N699" s="19" t="s">
        <v>31</v>
      </c>
      <c r="O699" s="23"/>
    </row>
    <row r="700" customFormat="false" ht="220.5" hidden="false" customHeight="false" outlineLevel="0" collapsed="false">
      <c r="A700" s="17" t="str">
        <f aca="false">IF(LEFT(F700,15)="Наименование уч",F700,A699)</f>
        <v>Наименование учреждения: краевое государственное автономное  учреждение  «Дирекция краевых телепрограмм»</v>
      </c>
      <c r="B700" s="17" t="str">
        <f aca="false">IF(LEFT(F700,15)="Наименование ус",F700,IF(LEFT(F700,15)="Наименование ра",F700,B699))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aca="false">IF(LEFT(F700,1)="П",F700,C699)</f>
        <v>Показатели, характеризующие объем государственной услуги, установленные в государственном задании</v>
      </c>
      <c r="F700" s="21" t="s">
        <v>446</v>
      </c>
      <c r="G700" s="60" t="s">
        <v>447</v>
      </c>
      <c r="H700" s="59" t="s">
        <v>56</v>
      </c>
      <c r="I700" s="27" t="n">
        <v>126524.89</v>
      </c>
      <c r="J700" s="27" t="n">
        <v>126524.89</v>
      </c>
      <c r="K700" s="22" t="n">
        <f aca="false">J700/I700</f>
        <v>1</v>
      </c>
      <c r="L700" s="23"/>
      <c r="M700" s="21"/>
      <c r="N700" s="19"/>
      <c r="O700" s="23"/>
    </row>
    <row r="701" customFormat="false" ht="220.5" hidden="false" customHeight="false" outlineLevel="0" collapsed="false">
      <c r="A701" s="17" t="str">
        <f aca="false">IF(LEFT(F701,15)="Наименование уч",F701,A700)</f>
        <v>Наименование учреждения: краевое государственное автономное  учреждение  «Дирекция краевых телепрограмм»</v>
      </c>
      <c r="B701" s="17" t="str">
        <f aca="false">IF(LEFT(F701,15)="Наименование ус",F701,IF(LEFT(F701,15)="Наименование ра",F701,B700))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aca="false">IF(LEFT(F701,1)="П",F701,C700)</f>
        <v>Показатели, характеризующие объем государственной услуги, установленные в государственном задании</v>
      </c>
      <c r="F701" s="21" t="s">
        <v>446</v>
      </c>
      <c r="G701" s="40" t="s">
        <v>448</v>
      </c>
      <c r="H701" s="19" t="s">
        <v>449</v>
      </c>
      <c r="I701" s="27" t="n">
        <v>50736.48</v>
      </c>
      <c r="J701" s="27" t="n">
        <v>50736.48</v>
      </c>
      <c r="K701" s="22" t="n">
        <f aca="false">J701/I701</f>
        <v>1</v>
      </c>
      <c r="L701" s="23"/>
      <c r="M701" s="19"/>
      <c r="N701" s="21" t="s">
        <v>77</v>
      </c>
      <c r="O701" s="23"/>
    </row>
    <row r="702" customFormat="false" ht="220.5" hidden="false" customHeight="false" outlineLevel="0" collapsed="false">
      <c r="A702" s="17" t="str">
        <f aca="false">IF(LEFT(F702,15)="Наименование уч",F702,A701)</f>
        <v>Наименование учреждения: краевое государственное автономное  учреждение  «Дирекция краевых телепрограмм»</v>
      </c>
      <c r="B702" s="17" t="str">
        <f aca="false">IF(LEFT(F702,15)="Наименование ус",F702,IF(LEFT(F702,15)="Наименование ра",F702,B701))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aca="false">IF(LEFT(F702,1)="П",F702,C701)</f>
        <v>Показатели, характеризующие объем государственной услуги, установленные в государственном задании</v>
      </c>
      <c r="F702" s="21"/>
      <c r="G702" s="40"/>
      <c r="H702" s="19"/>
      <c r="I702" s="27"/>
      <c r="J702" s="27"/>
      <c r="K702" s="22"/>
      <c r="L702" s="23"/>
      <c r="M702" s="19"/>
      <c r="N702" s="21"/>
      <c r="O702" s="23"/>
    </row>
    <row r="703" customFormat="false" ht="220.5" hidden="false" customHeight="false" outlineLevel="0" collapsed="false">
      <c r="A703" s="17" t="str">
        <f aca="false">IF(LEFT(F703,15)="Наименование уч",F703,A702)</f>
        <v>Наименование учреждения: краевое государственное автономное  учреждение  «Дирекция краевых телепрограмм»</v>
      </c>
      <c r="B703" s="17" t="str">
        <f aca="false">IF(LEFT(F703,15)="Наименование ус",F703,IF(LEFT(F703,15)="Наименование ра",F703,B702))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aca="false">IF(LEFT(F703,1)="П",F703,C702)</f>
        <v>Показатели, характеризующие объем государственной услуги, установленные в государственном задании</v>
      </c>
      <c r="F703" s="21" t="s">
        <v>32</v>
      </c>
      <c r="G703" s="39" t="s">
        <v>450</v>
      </c>
      <c r="H703" s="21"/>
      <c r="I703" s="27"/>
      <c r="J703" s="27"/>
      <c r="K703" s="21"/>
      <c r="L703" s="23"/>
      <c r="M703" s="21"/>
      <c r="N703" s="21"/>
      <c r="O703" s="23"/>
    </row>
    <row r="704" customFormat="false" ht="220.5" hidden="false" customHeight="false" outlineLevel="0" collapsed="false">
      <c r="A704" s="17" t="str">
        <f aca="false">IF(LEFT(F704,15)="Наименование уч",F704,A703)</f>
        <v>Наименование учреждения: краевое государственное автономное  учреждение  «Дирекция краевых телепрограмм»</v>
      </c>
      <c r="B704" s="17" t="str">
        <f aca="false">IF(LEFT(F704,15)="Наименование ус",F704,IF(LEFT(F704,15)="Наименование ра",F704,B703))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aca="false">IF(LEFT(F704,1)="П",F704,C703)</f>
        <v>Показатели, характеризующие объем государственной услуги, установленные в государственном задании</v>
      </c>
      <c r="F704" s="21" t="s">
        <v>451</v>
      </c>
      <c r="G704" s="40" t="s">
        <v>452</v>
      </c>
      <c r="H704" s="59" t="s">
        <v>403</v>
      </c>
      <c r="I704" s="27" t="n">
        <v>0</v>
      </c>
      <c r="J704" s="27" t="n">
        <v>0</v>
      </c>
      <c r="K704" s="22"/>
      <c r="L704" s="23"/>
      <c r="M704" s="21"/>
      <c r="N704" s="19" t="s">
        <v>31</v>
      </c>
      <c r="O704" s="23"/>
    </row>
    <row r="705" customFormat="false" ht="220.5" hidden="false" customHeight="false" outlineLevel="0" collapsed="false">
      <c r="A705" s="17" t="str">
        <f aca="false">IF(LEFT(F705,15)="Наименование уч",F705,A704)</f>
        <v>Наименование учреждения: краевое государственное автономное  учреждение  «Дирекция краевых телепрограмм»</v>
      </c>
      <c r="B705" s="17" t="str">
        <f aca="false">IF(LEFT(F705,15)="Наименование ус",F705,IF(LEFT(F705,15)="Наименование ра",F705,B704))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aca="false">IF(LEFT(F705,1)="П",F705,C704)</f>
        <v>Показатели, характеризующие объем государственной услуги, установленные в государственном задании</v>
      </c>
      <c r="F705" s="21" t="s">
        <v>453</v>
      </c>
      <c r="G705" s="40" t="s">
        <v>454</v>
      </c>
      <c r="H705" s="59" t="s">
        <v>403</v>
      </c>
      <c r="I705" s="27" t="n">
        <v>0</v>
      </c>
      <c r="J705" s="27" t="n">
        <v>0</v>
      </c>
      <c r="K705" s="22"/>
      <c r="L705" s="23"/>
      <c r="M705" s="21"/>
      <c r="N705" s="19" t="s">
        <v>31</v>
      </c>
      <c r="O705" s="23"/>
    </row>
    <row r="706" customFormat="false" ht="220.5" hidden="false" customHeight="false" outlineLevel="0" collapsed="false">
      <c r="A706" s="17" t="str">
        <f aca="false">IF(LEFT(F706,15)="Наименование уч",F706,A705)</f>
        <v>Наименование учреждения: краевое государственное автономное  учреждение  «Дирекция краевых телепрограмм»</v>
      </c>
      <c r="B706" s="17" t="str">
        <f aca="false">IF(LEFT(F706,15)="Наименование ус",F706,IF(LEFT(F706,15)="Наименование ра",F706,B705))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aca="false">IF(LEFT(F706,1)="П",F706,C705)</f>
        <v>Показатели, характеризующие объем государственной услуги, установленные в государственном задании</v>
      </c>
      <c r="F706" s="21" t="s">
        <v>455</v>
      </c>
      <c r="G706" s="40" t="s">
        <v>456</v>
      </c>
      <c r="H706" s="59" t="s">
        <v>403</v>
      </c>
      <c r="I706" s="27" t="n">
        <v>0</v>
      </c>
      <c r="J706" s="27" t="n">
        <v>0</v>
      </c>
      <c r="K706" s="22"/>
      <c r="L706" s="23"/>
      <c r="M706" s="21"/>
      <c r="N706" s="19" t="s">
        <v>31</v>
      </c>
      <c r="O706" s="23"/>
    </row>
    <row r="707" customFormat="false" ht="220.5" hidden="false" customHeight="false" outlineLevel="0" collapsed="false">
      <c r="A707" s="17" t="str">
        <f aca="false">IF(LEFT(F707,15)="Наименование уч",F707,A706)</f>
        <v>Наименование учреждения: краевое государственное автономное  учреждение  «Дирекция краевых телепрограмм»</v>
      </c>
      <c r="B707" s="17" t="str">
        <f aca="false">IF(LEFT(F707,15)="Наименование ус",F707,IF(LEFT(F707,15)="Наименование ра",F707,B706))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aca="false">IF(LEFT(F707,1)="П",F707,C706)</f>
        <v>Показатели, характеризующие объем государственной услуги, установленные в государственном задании</v>
      </c>
      <c r="F707" s="21" t="s">
        <v>457</v>
      </c>
      <c r="G707" s="40" t="s">
        <v>458</v>
      </c>
      <c r="H707" s="59" t="s">
        <v>403</v>
      </c>
      <c r="I707" s="27" t="n">
        <v>0</v>
      </c>
      <c r="J707" s="27" t="n">
        <v>0</v>
      </c>
      <c r="K707" s="22"/>
      <c r="L707" s="23"/>
      <c r="M707" s="21"/>
      <c r="N707" s="19" t="s">
        <v>31</v>
      </c>
      <c r="O707" s="23"/>
    </row>
    <row r="708" customFormat="false" ht="220.5" hidden="false" customHeight="false" outlineLevel="0" collapsed="false">
      <c r="A708" s="17" t="str">
        <f aca="false">IF(LEFT(F708,15)="Наименование уч",F708,A707)</f>
        <v>Наименование учреждения: краевое государственное автономное  учреждение  «Дирекция краевых телепрограмм»</v>
      </c>
      <c r="B708" s="17" t="str">
        <f aca="false">IF(LEFT(F708,15)="Наименование ус",F708,IF(LEFT(F708,15)="Наименование ра",F708,B707))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aca="false">IF(LEFT(F708,1)="П",F708,C707)</f>
        <v>Показатели, характеризующие объем государственной услуги, установленные в государственном задании</v>
      </c>
      <c r="F708" s="21" t="s">
        <v>459</v>
      </c>
      <c r="G708" s="40" t="s">
        <v>435</v>
      </c>
      <c r="H708" s="59" t="s">
        <v>449</v>
      </c>
      <c r="I708" s="27" t="n">
        <v>0</v>
      </c>
      <c r="J708" s="27" t="n">
        <v>0</v>
      </c>
      <c r="K708" s="22"/>
      <c r="L708" s="23"/>
      <c r="M708" s="21"/>
      <c r="N708" s="19" t="s">
        <v>31</v>
      </c>
      <c r="O708" s="23"/>
    </row>
    <row r="709" customFormat="false" ht="220.5" hidden="false" customHeight="false" outlineLevel="0" collapsed="false">
      <c r="A709" s="17" t="str">
        <f aca="false">IF(LEFT(F709,15)="Наименование уч",F709,A708)</f>
        <v>Наименование учреждения: краевое государственное автономное  учреждение  «Дирекция краевых телепрограмм»</v>
      </c>
      <c r="B709" s="17" t="str">
        <f aca="false">IF(LEFT(F709,15)="Наименование ус",F709,IF(LEFT(F709,15)="Наименование ра",F709,B708))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aca="false">IF(LEFT(F709,1)="П",F709,C708)</f>
        <v>Показатели, характеризующие объем государственной услуги, установленные в государственном задании</v>
      </c>
      <c r="F709" s="21" t="s">
        <v>36</v>
      </c>
      <c r="G709" s="39" t="s">
        <v>460</v>
      </c>
      <c r="H709" s="21"/>
      <c r="I709" s="27"/>
      <c r="J709" s="27"/>
      <c r="K709" s="21"/>
      <c r="L709" s="23"/>
      <c r="M709" s="21"/>
      <c r="N709" s="21"/>
      <c r="O709" s="23"/>
    </row>
    <row r="710" customFormat="false" ht="220.5" hidden="false" customHeight="false" outlineLevel="0" collapsed="false">
      <c r="A710" s="17" t="str">
        <f aca="false">IF(LEFT(F710,15)="Наименование уч",F710,A709)</f>
        <v>Наименование учреждения: краевое государственное автономное  учреждение  «Дирекция краевых телепрограмм»</v>
      </c>
      <c r="B710" s="17" t="str">
        <f aca="false">IF(LEFT(F710,15)="Наименование ус",F710,IF(LEFT(F710,15)="Наименование ра",F710,B709))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aca="false">IF(LEFT(F710,1)="П",F710,C709)</f>
        <v>Показатели, характеризующие объем государственной услуги, установленные в государственном задании</v>
      </c>
      <c r="F710" s="21" t="s">
        <v>461</v>
      </c>
      <c r="G710" s="40" t="s">
        <v>462</v>
      </c>
      <c r="H710" s="59" t="s">
        <v>463</v>
      </c>
      <c r="I710" s="27" t="n">
        <v>40</v>
      </c>
      <c r="J710" s="27" t="n">
        <v>40</v>
      </c>
      <c r="K710" s="22" t="n">
        <f aca="false">J710/I710</f>
        <v>1</v>
      </c>
      <c r="L710" s="23"/>
      <c r="M710" s="21"/>
      <c r="N710" s="19" t="s">
        <v>31</v>
      </c>
      <c r="O710" s="23"/>
    </row>
    <row r="711" customFormat="false" ht="220.5" hidden="false" customHeight="false" outlineLevel="0" collapsed="false">
      <c r="A711" s="17" t="str">
        <f aca="false">IF(LEFT(F711,15)="Наименование уч",F711,A710)</f>
        <v>Наименование учреждения: краевое государственное автономное  учреждение  «Дирекция краевых телепрограмм»</v>
      </c>
      <c r="B711" s="17" t="str">
        <f aca="false">IF(LEFT(F711,15)="Наименование ус",F711,IF(LEFT(F711,15)="Наименование ра",F711,B710))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aca="false">IF(LEFT(F711,1)="П",F711,C710)</f>
        <v>Показатели, характеризующие объем государственной услуги, установленные в государственном задании</v>
      </c>
      <c r="F711" s="21" t="s">
        <v>464</v>
      </c>
      <c r="G711" s="40" t="s">
        <v>435</v>
      </c>
      <c r="H711" s="19" t="s">
        <v>449</v>
      </c>
      <c r="I711" s="27" t="n">
        <v>400</v>
      </c>
      <c r="J711" s="27" t="n">
        <v>400</v>
      </c>
      <c r="K711" s="22" t="n">
        <f aca="false">J711/I711</f>
        <v>1</v>
      </c>
      <c r="L711" s="23"/>
      <c r="M711" s="21"/>
      <c r="N711" s="21" t="s">
        <v>77</v>
      </c>
      <c r="O711" s="23"/>
    </row>
    <row r="712" customFormat="false" ht="221.25" hidden="false" customHeight="true" outlineLevel="0" collapsed="false">
      <c r="A712" s="17" t="str">
        <f aca="false">IF(LEFT(F712,15)="Наименование уч",F712,A711)</f>
        <v>Наименование учреждения: краевое государственное автономное  учреждение  «Дирекция краевых телепрограмм»</v>
      </c>
      <c r="B712" s="17" t="str">
        <f aca="false">IF(LEFT(F712,15)="Наименование ус",F712,IF(LEFT(F712,15)="Наименование ра",F712,B711))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aca="false">IF(LEFT(F712,1)="П",F712,C711)</f>
        <v>Показатели, характеризующие объем государственной услуги, установленные в государственном задании</v>
      </c>
      <c r="F712" s="61" t="s">
        <v>465</v>
      </c>
      <c r="G712" s="61"/>
      <c r="H712" s="61"/>
      <c r="I712" s="61"/>
      <c r="J712" s="61"/>
      <c r="K712" s="61"/>
      <c r="L712" s="61"/>
      <c r="M712" s="61"/>
      <c r="N712" s="61"/>
      <c r="O712" s="61"/>
    </row>
    <row r="713" customFormat="false" ht="220.5" hidden="false" customHeight="true" outlineLevel="0" collapsed="false">
      <c r="A713" s="17" t="str">
        <f aca="false">IF(LEFT(F713,15)="Наименование уч",F713,A712)</f>
        <v>Наименование учреждения: краевое государственное автономное  учреждение  «Дирекция краевых телепрограмм»</v>
      </c>
      <c r="B713" s="17" t="str">
        <f aca="false">IF(LEFT(F713,15)="Наименование ус",F713,IF(LEFT(F713,15)="Наименование ра",F713,B712))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aca="false">IF(LEFT(F713,1)="П",F713,C712)</f>
        <v>Показатели, характеризующие объем государственной услуги, установленные в государственном задании</v>
      </c>
      <c r="F713" s="19" t="s">
        <v>47</v>
      </c>
      <c r="G713" s="19"/>
      <c r="H713" s="19"/>
      <c r="I713" s="19"/>
      <c r="J713" s="19"/>
      <c r="K713" s="21" t="s">
        <v>48</v>
      </c>
      <c r="L713" s="21" t="s">
        <v>49</v>
      </c>
      <c r="M713" s="21" t="s">
        <v>20</v>
      </c>
      <c r="N713" s="21"/>
      <c r="O713" s="21"/>
    </row>
    <row r="714" customFormat="false" ht="220.5" hidden="false" customHeight="false" outlineLevel="0" collapsed="false">
      <c r="A714" s="17" t="str">
        <f aca="false">IF(LEFT(F714,15)="Наименование уч",F714,A713)</f>
        <v>Наименование учреждения: краевое государственное автономное  учреждение  «Дирекция краевых телепрограмм»</v>
      </c>
      <c r="B714" s="17" t="str">
        <f aca="false">IF(LEFT(F714,15)="Наименование ус",F714,IF(LEFT(F714,15)="Наименование ра",F714,B713))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aca="false">IF(LEFT(F714,1)="П",F714,C713)</f>
        <v>Показатели, характеризующие объем государственной услуги, установленные в государственном задании</v>
      </c>
      <c r="F714" s="21" t="s">
        <v>21</v>
      </c>
      <c r="G714" s="62" t="s">
        <v>466</v>
      </c>
      <c r="H714" s="59" t="s">
        <v>45</v>
      </c>
      <c r="I714" s="27" t="n">
        <v>0</v>
      </c>
      <c r="J714" s="27" t="n">
        <v>0</v>
      </c>
      <c r="K714" s="22"/>
      <c r="L714" s="23" t="n">
        <f aca="false">(K714+K715)/2</f>
        <v>0</v>
      </c>
      <c r="M714" s="21"/>
      <c r="N714" s="19" t="s">
        <v>31</v>
      </c>
      <c r="O714" s="23" t="n">
        <f aca="false">L714</f>
        <v>0</v>
      </c>
    </row>
    <row r="715" customFormat="false" ht="220.5" hidden="false" customHeight="false" outlineLevel="0" collapsed="false">
      <c r="A715" s="17" t="str">
        <f aca="false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aca="false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aca="false">IF(LEFT(F715,1)="П",F715,C714)</f>
        <v>Показатели, характеризующие объем государственной услуги, установленные в государственном задании</v>
      </c>
      <c r="F715" s="21" t="s">
        <v>27</v>
      </c>
      <c r="G715" s="63" t="s">
        <v>448</v>
      </c>
      <c r="H715" s="19" t="s">
        <v>436</v>
      </c>
      <c r="I715" s="27" t="n">
        <v>0</v>
      </c>
      <c r="J715" s="27" t="n">
        <v>0</v>
      </c>
      <c r="K715" s="22"/>
      <c r="L715" s="23"/>
      <c r="M715" s="19"/>
      <c r="N715" s="21" t="s">
        <v>77</v>
      </c>
      <c r="O715" s="23"/>
    </row>
    <row r="716" customFormat="false" ht="220.5" hidden="false" customHeight="false" outlineLevel="0" collapsed="false">
      <c r="A716" s="17" t="str">
        <f aca="false">IF(LEFT(F716,15)="Наименование уч",F716,A715)</f>
        <v>Наименование учреждения: краевое государственное автономное  учреждение  «Дирекция краевых телепрограмм»</v>
      </c>
      <c r="B716" s="17" t="str">
        <f aca="false">IF(LEFT(F716,15)="Наименование ус",F716,IF(LEFT(F716,15)="Наименование ра",F716,B715))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aca="false">IF(LEFT(F716,1)="П",F716,C715)</f>
        <v>Показатели, характеризующие объем государственной услуги, установленные в государственном задании</v>
      </c>
      <c r="F716" s="32"/>
      <c r="G716" s="32"/>
      <c r="H716" s="32"/>
      <c r="I716" s="32"/>
      <c r="J716" s="32"/>
      <c r="K716" s="32"/>
      <c r="L716" s="32"/>
      <c r="M716" s="32"/>
      <c r="N716" s="32"/>
      <c r="O716" s="32"/>
    </row>
    <row r="717" customFormat="false" ht="220.5" hidden="false" customHeight="true" outlineLevel="0" collapsed="false">
      <c r="A717" s="17" t="str">
        <f aca="false">IF(LEFT(F717,15)="Наименование уч",F717,A716)</f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aca="false">IF(LEFT(F717,15)="Наименование ус",F717,IF(LEFT(F717,15)="Наименование ра",F717,B716))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aca="false">IF(LEFT(F717,1)="П",F717,C716)</f>
        <v>Показатели, характеризующие объем государственной услуги, установленные в государственном задании</v>
      </c>
      <c r="F717" s="19" t="s">
        <v>467</v>
      </c>
      <c r="G717" s="19"/>
      <c r="H717" s="19"/>
      <c r="I717" s="19"/>
      <c r="J717" s="19"/>
      <c r="K717" s="19"/>
      <c r="L717" s="19"/>
      <c r="M717" s="19"/>
      <c r="N717" s="19"/>
      <c r="O717" s="19"/>
    </row>
    <row r="718" customFormat="false" ht="158.25" hidden="false" customHeight="true" outlineLevel="0" collapsed="false">
      <c r="A718" s="17" t="str">
        <f aca="false">IF(LEFT(F718,15)="Наименование уч",F718,A717)</f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aca="false">IF(LEFT(F718,15)="Наименование ус",F718,IF(LEFT(F718,15)="Наименование ра",F718,B717))</f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aca="false">IF(LEFT(F718,1)="П",F718,C717)</f>
        <v>Показатели, характеризующие объем государственной услуги, установленные в государственном задании</v>
      </c>
      <c r="F718" s="19" t="s">
        <v>468</v>
      </c>
      <c r="G718" s="19"/>
      <c r="H718" s="19"/>
      <c r="I718" s="19"/>
      <c r="J718" s="19"/>
      <c r="K718" s="19"/>
      <c r="L718" s="19"/>
      <c r="M718" s="19"/>
      <c r="N718" s="19"/>
      <c r="O718" s="19"/>
    </row>
    <row r="719" customFormat="false" ht="157.5" hidden="false" customHeight="true" outlineLevel="0" collapsed="false">
      <c r="A719" s="17" t="str">
        <f aca="false">IF(LEFT(F719,15)="Наименование уч",F719,A718)</f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aca="false">IF(LEFT(F719,15)="Наименование ус",F719,IF(LEFT(F719,15)="Наименование ра",F719,B718))</f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aca="false">IF(LEFT(F719,1)="П",F719,C718)</f>
        <v>Показатели, характеризующие качество государственной услуги, установленные в государственном задании</v>
      </c>
      <c r="F719" s="19" t="s">
        <v>17</v>
      </c>
      <c r="G719" s="19"/>
      <c r="H719" s="19"/>
      <c r="I719" s="19"/>
      <c r="J719" s="19"/>
      <c r="K719" s="19" t="s">
        <v>18</v>
      </c>
      <c r="L719" s="19" t="s">
        <v>19</v>
      </c>
      <c r="M719" s="19" t="s">
        <v>20</v>
      </c>
      <c r="N719" s="19"/>
      <c r="O719" s="64" t="n">
        <f aca="false">(L721+L726)/2</f>
        <v>2.53241990194955</v>
      </c>
    </row>
    <row r="720" customFormat="false" ht="157.5" hidden="false" customHeight="false" outlineLevel="0" collapsed="false">
      <c r="A720" s="17" t="str">
        <f aca="false">IF(LEFT(F720,15)="Наименование уч",F720,A719)</f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aca="false">IF(LEFT(F720,15)="Наименование ус",F720,IF(LEFT(F720,15)="Наименование ра",F720,B719))</f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aca="false">IF(LEFT(F720,1)="П",F720,C719)</f>
        <v>Показатели, характеризующие качество государственной услуги, установленные в государственном задании</v>
      </c>
      <c r="F720" s="21" t="s">
        <v>21</v>
      </c>
      <c r="G720" s="39" t="s">
        <v>7</v>
      </c>
      <c r="H720" s="39" t="s">
        <v>8</v>
      </c>
      <c r="I720" s="21"/>
      <c r="J720" s="21"/>
      <c r="K720" s="21"/>
      <c r="L720" s="21"/>
      <c r="M720" s="21"/>
      <c r="N720" s="21"/>
      <c r="O720" s="64"/>
    </row>
    <row r="721" customFormat="false" ht="157.5" hidden="false" customHeight="false" outlineLevel="0" collapsed="false">
      <c r="A721" s="17" t="str">
        <f aca="false">IF(LEFT(F721,15)="Наименование уч",F721,A720)</f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aca="false">IF(LEFT(F721,15)="Наименование ус",F721,IF(LEFT(F721,15)="Наименование ра",F721,B720))</f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aca="false">IF(LEFT(F721,1)="П",F721,C720)</f>
        <v>Показатели, характеризующие качество государственной услуги, установленные в государственном задании</v>
      </c>
      <c r="F721" s="21" t="s">
        <v>21</v>
      </c>
      <c r="G721" s="41" t="s">
        <v>365</v>
      </c>
      <c r="H721" s="42" t="s">
        <v>23</v>
      </c>
      <c r="I721" s="21" t="s">
        <v>366</v>
      </c>
      <c r="J721" s="21" t="n">
        <v>100</v>
      </c>
      <c r="K721" s="22" t="n">
        <f aca="false">J721/50</f>
        <v>2</v>
      </c>
      <c r="L721" s="33" t="n">
        <f aca="false">(K721+K722+K723)/3</f>
        <v>2</v>
      </c>
      <c r="M721" s="19" t="s">
        <v>25</v>
      </c>
      <c r="N721" s="19" t="s">
        <v>26</v>
      </c>
      <c r="O721" s="64"/>
    </row>
    <row r="722" customFormat="false" ht="157.5" hidden="false" customHeight="false" outlineLevel="0" collapsed="false">
      <c r="A722" s="17" t="str">
        <f aca="false">IF(LEFT(F722,15)="Наименование уч",F722,A721)</f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aca="false">IF(LEFT(F722,15)="Наименование ус",F722,IF(LEFT(F722,15)="Наименование ра",F722,B721))</f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aca="false">IF(LEFT(F722,1)="П",F722,C721)</f>
        <v>Показатели, характеризующие качество государственной услуги, установленные в государственном задании</v>
      </c>
      <c r="F722" s="21" t="s">
        <v>27</v>
      </c>
      <c r="G722" s="41" t="s">
        <v>469</v>
      </c>
      <c r="H722" s="42" t="s">
        <v>470</v>
      </c>
      <c r="I722" s="21" t="s">
        <v>35</v>
      </c>
      <c r="J722" s="21" t="n">
        <v>6</v>
      </c>
      <c r="K722" s="22" t="n">
        <f aca="false">J722/2</f>
        <v>3</v>
      </c>
      <c r="L722" s="33"/>
      <c r="M722" s="19"/>
      <c r="N722" s="19" t="s">
        <v>31</v>
      </c>
      <c r="O722" s="64"/>
    </row>
    <row r="723" customFormat="false" ht="157.5" hidden="false" customHeight="false" outlineLevel="0" collapsed="false">
      <c r="A723" s="17" t="str">
        <f aca="false">IF(LEFT(F723,15)="Наименование уч",F723,A722)</f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aca="false">IF(LEFT(F723,15)="Наименование ус",F723,IF(LEFT(F723,15)="Наименование ра",F723,B722))</f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aca="false">IF(LEFT(F723,1)="П",F723,C722)</f>
        <v>Показатели, характеризующие качество государственной услуги, установленные в государственном задании</v>
      </c>
      <c r="F723" s="21" t="s">
        <v>32</v>
      </c>
      <c r="G723" s="41" t="s">
        <v>44</v>
      </c>
      <c r="H723" s="42" t="s">
        <v>45</v>
      </c>
      <c r="I723" s="21" t="s">
        <v>35</v>
      </c>
      <c r="J723" s="21" t="n">
        <v>1</v>
      </c>
      <c r="K723" s="22" t="n">
        <f aca="false">J723/1</f>
        <v>1</v>
      </c>
      <c r="L723" s="33"/>
      <c r="M723" s="19"/>
      <c r="N723" s="19" t="s">
        <v>26</v>
      </c>
      <c r="O723" s="64"/>
    </row>
    <row r="724" customFormat="false" ht="157.5" hidden="false" customHeight="true" outlineLevel="0" collapsed="false">
      <c r="A724" s="17" t="str">
        <f aca="false">IF(LEFT(F724,15)="Наименование уч",F724,A723)</f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aca="false">IF(LEFT(F724,15)="Наименование ус",F724,IF(LEFT(F724,15)="Наименование ра",F724,B723))</f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aca="false">IF(LEFT(F724,1)="П",F724,C723)</f>
        <v>Показатели, характеризующие объем государственной услуги, установленные в государственном задании</v>
      </c>
      <c r="F724" s="19" t="s">
        <v>47</v>
      </c>
      <c r="G724" s="19"/>
      <c r="H724" s="19"/>
      <c r="I724" s="19"/>
      <c r="J724" s="19"/>
      <c r="K724" s="21" t="s">
        <v>48</v>
      </c>
      <c r="L724" s="21" t="s">
        <v>49</v>
      </c>
      <c r="M724" s="19" t="s">
        <v>20</v>
      </c>
      <c r="N724" s="19"/>
      <c r="O724" s="64"/>
    </row>
    <row r="725" customFormat="false" ht="157.5" hidden="false" customHeight="false" outlineLevel="0" collapsed="false">
      <c r="A725" s="17" t="str">
        <f aca="false">IF(LEFT(F725,15)="Наименование уч",F725,A724)</f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aca="false">IF(LEFT(F725,15)="Наименование ус",F725,IF(LEFT(F725,15)="Наименование ра",F725,B724))</f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aca="false">IF(LEFT(F725,1)="П",F725,C724)</f>
        <v>Показатели, характеризующие объем государственной услуги, установленные в государственном задании</v>
      </c>
      <c r="F725" s="21" t="s">
        <v>21</v>
      </c>
      <c r="G725" s="65" t="s">
        <v>471</v>
      </c>
      <c r="H725" s="59"/>
      <c r="I725" s="21"/>
      <c r="J725" s="21"/>
      <c r="K725" s="21"/>
      <c r="L725" s="21"/>
      <c r="M725" s="19"/>
      <c r="N725" s="19"/>
      <c r="O725" s="64"/>
    </row>
    <row r="726" customFormat="false" ht="157.5" hidden="false" customHeight="false" outlineLevel="0" collapsed="false">
      <c r="A726" s="17" t="str">
        <f aca="false">IF(LEFT(F726,15)="Наименование уч",F726,A725)</f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aca="false">IF(LEFT(F726,15)="Наименование ус",F726,IF(LEFT(F726,15)="Наименование ра",F726,B725))</f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aca="false">IF(LEFT(F726,1)="П",F726,C725)</f>
        <v>Показатели, характеризующие объем государственной услуги, установленные в государственном задании</v>
      </c>
      <c r="F726" s="21" t="s">
        <v>401</v>
      </c>
      <c r="G726" s="65" t="s">
        <v>472</v>
      </c>
      <c r="H726" s="59" t="s">
        <v>473</v>
      </c>
      <c r="I726" s="21" t="n">
        <v>1052</v>
      </c>
      <c r="J726" s="21" t="n">
        <v>8498</v>
      </c>
      <c r="K726" s="22" t="n">
        <f aca="false">J726/I726</f>
        <v>8.07794676806084</v>
      </c>
      <c r="L726" s="64" t="n">
        <f aca="false">(K726+K727+K728)/3</f>
        <v>3.0648398038991</v>
      </c>
      <c r="M726" s="19" t="s">
        <v>474</v>
      </c>
      <c r="N726" s="19" t="s">
        <v>31</v>
      </c>
      <c r="O726" s="64"/>
    </row>
    <row r="727" customFormat="false" ht="157.5" hidden="false" customHeight="false" outlineLevel="0" collapsed="false">
      <c r="A727" s="17" t="str">
        <f aca="false">IF(LEFT(F727,15)="Наименование уч",F727,A726)</f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aca="false">IF(LEFT(F727,15)="Наименование ус",F727,IF(LEFT(F727,15)="Наименование ра",F727,B726))</f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aca="false">IF(LEFT(F727,1)="П",F727,C726)</f>
        <v>Показатели, характеризующие объем государственной услуги, установленные в государственном задании</v>
      </c>
      <c r="F727" s="21" t="s">
        <v>432</v>
      </c>
      <c r="G727" s="65" t="s">
        <v>475</v>
      </c>
      <c r="H727" s="59" t="s">
        <v>56</v>
      </c>
      <c r="I727" s="24" t="n">
        <v>10665.4</v>
      </c>
      <c r="J727" s="27" t="n">
        <v>1311.83</v>
      </c>
      <c r="K727" s="22" t="n">
        <f aca="false">J727/I727</f>
        <v>0.122998668591895</v>
      </c>
      <c r="L727" s="64"/>
      <c r="M727" s="19" t="s">
        <v>476</v>
      </c>
      <c r="N727" s="19" t="s">
        <v>31</v>
      </c>
      <c r="O727" s="64"/>
    </row>
    <row r="728" customFormat="false" ht="157.5" hidden="false" customHeight="false" outlineLevel="0" collapsed="false">
      <c r="A728" s="17" t="str">
        <f aca="false">IF(LEFT(F728,15)="Наименование уч",F728,A727)</f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aca="false">IF(LEFT(F728,15)="Наименование ус",F728,IF(LEFT(F728,15)="Наименование ра",F728,B727))</f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aca="false">IF(LEFT(F728,1)="П",F728,C727)</f>
        <v>Показатели, характеризующие объем государственной услуги, установленные в государственном задании</v>
      </c>
      <c r="F728" s="21" t="s">
        <v>434</v>
      </c>
      <c r="G728" s="65" t="s">
        <v>59</v>
      </c>
      <c r="H728" s="59" t="s">
        <v>449</v>
      </c>
      <c r="I728" s="21" t="n">
        <v>11220</v>
      </c>
      <c r="J728" s="21" t="n">
        <v>11147.9</v>
      </c>
      <c r="K728" s="22" t="n">
        <f aca="false">J728/I728</f>
        <v>0.993573975044563</v>
      </c>
      <c r="L728" s="64"/>
      <c r="M728" s="19" t="s">
        <v>477</v>
      </c>
      <c r="N728" s="19" t="s">
        <v>31</v>
      </c>
      <c r="O728" s="64"/>
    </row>
    <row r="729" customFormat="false" ht="157.5" hidden="false" customHeight="false" outlineLevel="0" collapsed="false">
      <c r="A729" s="17" t="str">
        <f aca="false">IF(LEFT(F729,15)="Наименование уч",F729,A728)</f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aca="false">IF(LEFT(F729,15)="Наименование ус",F729,IF(LEFT(F729,15)="Наименование ра",F729,B728))</f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aca="false">IF(LEFT(F729,1)="П",F729,C728)</f>
        <v>Показатели, характеризующие объем государственной услуги, установленные в государственном задании</v>
      </c>
      <c r="F729" s="32"/>
      <c r="G729" s="32"/>
      <c r="H729" s="32"/>
      <c r="I729" s="32"/>
      <c r="J729" s="32"/>
      <c r="K729" s="32"/>
      <c r="L729" s="32"/>
      <c r="M729" s="32"/>
      <c r="N729" s="32"/>
      <c r="O729" s="32"/>
    </row>
    <row r="730" customFormat="false" ht="189.75" hidden="false" customHeight="true" outlineLevel="0" collapsed="false">
      <c r="A730" s="17" t="str">
        <f aca="false">IF(LEFT(F730,15)="Наименование уч",F730,A729)</f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aca="false">IF(LEFT(F730,15)="Наименование ус",F730,IF(LEFT(F730,15)="Наименование ра",F730,B729))</f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aca="false">IF(LEFT(F730,1)="П",F730,C729)</f>
        <v>Показатели, характеризующие объем государственной услуги, установленные в государственном задании</v>
      </c>
      <c r="F730" s="66" t="s">
        <v>478</v>
      </c>
      <c r="G730" s="66"/>
      <c r="H730" s="66"/>
      <c r="I730" s="66"/>
      <c r="J730" s="66"/>
      <c r="K730" s="66"/>
      <c r="L730" s="66"/>
      <c r="M730" s="66"/>
      <c r="N730" s="66"/>
      <c r="O730" s="66"/>
    </row>
    <row r="731" customFormat="false" ht="189" hidden="false" customHeight="true" outlineLevel="0" collapsed="false">
      <c r="A731" s="17" t="str">
        <f aca="false">IF(LEFT(F731,15)="Наименование уч",F731,A730)</f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aca="false">IF(LEFT(F731,15)="Наименование ус",F731,IF(LEFT(F731,15)="Наименование ра",F731,B730))</f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aca="false">IF(LEFT(F731,1)="П",F731,C730)</f>
        <v>Показатели, характеризующие качество государственной услуги, установленные в государственном задании</v>
      </c>
      <c r="F731" s="19" t="s">
        <v>17</v>
      </c>
      <c r="G731" s="19"/>
      <c r="H731" s="19"/>
      <c r="I731" s="19"/>
      <c r="J731" s="19"/>
      <c r="K731" s="19" t="s">
        <v>18</v>
      </c>
      <c r="L731" s="19" t="s">
        <v>19</v>
      </c>
      <c r="M731" s="19" t="s">
        <v>20</v>
      </c>
      <c r="N731" s="19"/>
      <c r="O731" s="19"/>
    </row>
    <row r="732" customFormat="false" ht="189" hidden="false" customHeight="false" outlineLevel="0" collapsed="false">
      <c r="A732" s="17" t="str">
        <f aca="false">IF(LEFT(F732,15)="Наименование уч",F732,A731)</f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aca="false">IF(LEFT(F732,15)="Наименование ус",F732,IF(LEFT(F732,15)="Наименование ра",F732,B731))</f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aca="false">IF(LEFT(F732,1)="П",F732,C731)</f>
        <v>Показатели, характеризующие качество государственной услуги, установленные в государственном задании</v>
      </c>
      <c r="F732" s="21" t="s">
        <v>21</v>
      </c>
      <c r="G732" s="39" t="s">
        <v>7</v>
      </c>
      <c r="H732" s="39" t="s">
        <v>8</v>
      </c>
      <c r="I732" s="21"/>
      <c r="J732" s="21"/>
      <c r="K732" s="21"/>
      <c r="L732" s="33" t="n">
        <f aca="false">(K733+K734+K736+K735)/4</f>
        <v>1.18278888888889</v>
      </c>
      <c r="M732" s="19"/>
      <c r="N732" s="19"/>
      <c r="O732" s="64" t="n">
        <f aca="false">(L732+L742)/2</f>
        <v>1.10341258493512</v>
      </c>
    </row>
    <row r="733" customFormat="false" ht="189" hidden="false" customHeight="false" outlineLevel="0" collapsed="false">
      <c r="A733" s="17" t="str">
        <f aca="false">IF(LEFT(F733,15)="Наименование уч",F733,A732)</f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aca="false">IF(LEFT(F733,15)="Наименование ус",F733,IF(LEFT(F733,15)="Наименование ра",F733,B732))</f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aca="false">IF(LEFT(F733,1)="П",F733,C732)</f>
        <v>Показатели, характеризующие качество государственной услуги, установленные в государственном задании</v>
      </c>
      <c r="F733" s="21" t="s">
        <v>21</v>
      </c>
      <c r="G733" s="41" t="s">
        <v>365</v>
      </c>
      <c r="H733" s="42" t="s">
        <v>23</v>
      </c>
      <c r="I733" s="21" t="s">
        <v>366</v>
      </c>
      <c r="J733" s="21" t="n">
        <v>82.78</v>
      </c>
      <c r="K733" s="22" t="n">
        <f aca="false">J733/50</f>
        <v>1.6556</v>
      </c>
      <c r="L733" s="33"/>
      <c r="M733" s="19" t="s">
        <v>25</v>
      </c>
      <c r="N733" s="19" t="s">
        <v>26</v>
      </c>
      <c r="O733" s="64"/>
    </row>
    <row r="734" customFormat="false" ht="189" hidden="false" customHeight="false" outlineLevel="0" collapsed="false">
      <c r="A734" s="17" t="str">
        <f aca="false">IF(LEFT(F734,15)="Наименование уч",F734,A733)</f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aca="false">IF(LEFT(F734,15)="Наименование ус",F734,IF(LEFT(F734,15)="Наименование ра",F734,B733))</f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aca="false">IF(LEFT(F734,1)="П",F734,C733)</f>
        <v>Показатели, характеризующие качество государственной услуги, установленные в государственном задании</v>
      </c>
      <c r="F734" s="21" t="s">
        <v>27</v>
      </c>
      <c r="G734" s="41" t="s">
        <v>479</v>
      </c>
      <c r="H734" s="42" t="s">
        <v>29</v>
      </c>
      <c r="I734" s="21" t="s">
        <v>210</v>
      </c>
      <c r="J734" s="24" t="n">
        <v>1936</v>
      </c>
      <c r="K734" s="22" t="n">
        <f aca="false">J734/1800</f>
        <v>1.07555555555556</v>
      </c>
      <c r="L734" s="33"/>
      <c r="M734" s="19" t="s">
        <v>70</v>
      </c>
      <c r="N734" s="19" t="s">
        <v>31</v>
      </c>
      <c r="O734" s="64"/>
    </row>
    <row r="735" customFormat="false" ht="189" hidden="false" customHeight="false" outlineLevel="0" collapsed="false">
      <c r="A735" s="17" t="str">
        <f aca="false">IF(LEFT(F735,15)="Наименование уч",F735,A734)</f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aca="false">IF(LEFT(F735,15)="Наименование ус",F735,IF(LEFT(F735,15)="Наименование ра",F735,B734))</f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aca="false">IF(LEFT(F735,1)="П",F735,C734)</f>
        <v>Показатели, характеризующие качество государственной услуги, установленные в государственном задании</v>
      </c>
      <c r="F735" s="21" t="s">
        <v>32</v>
      </c>
      <c r="G735" s="41" t="s">
        <v>480</v>
      </c>
      <c r="H735" s="42" t="s">
        <v>481</v>
      </c>
      <c r="I735" s="21" t="s">
        <v>35</v>
      </c>
      <c r="J735" s="21" t="n">
        <v>1</v>
      </c>
      <c r="K735" s="22" t="n">
        <f aca="false">J735/1</f>
        <v>1</v>
      </c>
      <c r="L735" s="33"/>
      <c r="M735" s="19"/>
      <c r="N735" s="19" t="s">
        <v>31</v>
      </c>
      <c r="O735" s="64"/>
    </row>
    <row r="736" customFormat="false" ht="189" hidden="false" customHeight="false" outlineLevel="0" collapsed="false">
      <c r="A736" s="17" t="str">
        <f aca="false">IF(LEFT(F736,15)="Наименование уч",F736,A735)</f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aca="false">IF(LEFT(F736,15)="Наименование ус",F736,IF(LEFT(F736,15)="Наименование ра",F736,B735))</f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aca="false">IF(LEFT(F736,1)="П",F736,C735)</f>
        <v>Показатели, характеризующие качество государственной услуги, установленные в государственном задании</v>
      </c>
      <c r="F736" s="21" t="s">
        <v>36</v>
      </c>
      <c r="G736" s="43" t="s">
        <v>482</v>
      </c>
      <c r="H736" s="42" t="s">
        <v>45</v>
      </c>
      <c r="I736" s="21" t="s">
        <v>35</v>
      </c>
      <c r="J736" s="21" t="n">
        <v>1</v>
      </c>
      <c r="K736" s="22" t="n">
        <f aca="false">J736/1</f>
        <v>1</v>
      </c>
      <c r="L736" s="33"/>
      <c r="M736" s="19"/>
      <c r="N736" s="19"/>
      <c r="O736" s="64"/>
    </row>
    <row r="737" customFormat="false" ht="189" hidden="false" customHeight="true" outlineLevel="0" collapsed="false">
      <c r="A737" s="17" t="str">
        <f aca="false">IF(LEFT(F737,15)="Наименование уч",F737,A736)</f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aca="false">IF(LEFT(F737,15)="Наименование ус",F737,IF(LEFT(F737,15)="Наименование ра",F737,B736))</f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aca="false">IF(LEFT(F737,1)="П",F737,C736)</f>
        <v>Показатели, характеризующие объем государственной услуги, установленные в государственном задании</v>
      </c>
      <c r="F737" s="19" t="s">
        <v>47</v>
      </c>
      <c r="G737" s="19"/>
      <c r="H737" s="19"/>
      <c r="I737" s="19"/>
      <c r="J737" s="19"/>
      <c r="K737" s="21" t="s">
        <v>48</v>
      </c>
      <c r="L737" s="21" t="s">
        <v>49</v>
      </c>
      <c r="M737" s="19" t="s">
        <v>20</v>
      </c>
      <c r="N737" s="19"/>
      <c r="O737" s="64"/>
    </row>
    <row r="738" customFormat="false" ht="189" hidden="false" customHeight="false" outlineLevel="0" collapsed="false">
      <c r="A738" s="17" t="str">
        <f aca="false">IF(LEFT(F738,15)="Наименование уч",F738,A737)</f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aca="false">IF(LEFT(F738,15)="Наименование ус",F738,IF(LEFT(F738,15)="Наименование ра",F738,B737))</f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aca="false">IF(LEFT(F738,1)="П",F738,C737)</f>
        <v>Показатели, характеризующие объем государственной услуги, установленные в государственном задании</v>
      </c>
      <c r="F738" s="21" t="s">
        <v>21</v>
      </c>
      <c r="G738" s="67"/>
      <c r="H738" s="68"/>
      <c r="I738" s="21"/>
      <c r="J738" s="21"/>
      <c r="K738" s="22"/>
      <c r="L738" s="21"/>
      <c r="M738" s="19"/>
      <c r="N738" s="19"/>
      <c r="O738" s="64"/>
    </row>
    <row r="739" customFormat="false" ht="189" hidden="false" customHeight="true" outlineLevel="0" collapsed="false">
      <c r="A739" s="17" t="str">
        <f aca="false">IF(LEFT(F739,15)="Наименование уч",F739,A738)</f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aca="false">IF(LEFT(F739,15)="Наименование ус",F739,IF(LEFT(F739,15)="Наименование ра",F739,B738))</f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aca="false">IF(LEFT(F739,1)="П",F739,C738)</f>
        <v>Показатели, характеризующие объем государственной услуги, установленные в государственном задании</v>
      </c>
      <c r="F739" s="69"/>
      <c r="G739" s="69" t="s">
        <v>7</v>
      </c>
      <c r="H739" s="69"/>
      <c r="I739" s="69"/>
      <c r="J739" s="69"/>
      <c r="K739" s="70"/>
      <c r="L739" s="69"/>
      <c r="M739" s="69"/>
      <c r="N739" s="69"/>
      <c r="O739" s="64"/>
    </row>
    <row r="740" customFormat="false" ht="189" hidden="false" customHeight="false" outlineLevel="0" collapsed="false">
      <c r="A740" s="17" t="str">
        <f aca="false">IF(LEFT(F740,15)="Наименование уч",F740,A739)</f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aca="false">IF(LEFT(F740,15)="Наименование ус",F740,IF(LEFT(F740,15)="Наименование ра",F740,B739))</f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aca="false">IF(LEFT(F740,1)="П",F740,C739)</f>
        <v>Показатели, характеризующие объем государственной услуги, установленные в государственном задании</v>
      </c>
      <c r="F740" s="69"/>
      <c r="G740" s="69"/>
      <c r="H740" s="69"/>
      <c r="I740" s="69"/>
      <c r="J740" s="69"/>
      <c r="K740" s="70"/>
      <c r="L740" s="69"/>
      <c r="M740" s="69"/>
      <c r="N740" s="69"/>
      <c r="O740" s="64"/>
    </row>
    <row r="741" customFormat="false" ht="189" hidden="false" customHeight="false" outlineLevel="0" collapsed="false">
      <c r="A741" s="17" t="str">
        <f aca="false">IF(LEFT(F741,15)="Наименование уч",F741,A740)</f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aca="false">IF(LEFT(F741,15)="Наименование ус",F741,IF(LEFT(F741,15)="Наименование ра",F741,B740))</f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aca="false">IF(LEFT(F741,1)="П",F741,C740)</f>
        <v>Показатели, характеризующие объем государственной услуги, установленные в государственном задании</v>
      </c>
      <c r="F741" s="69"/>
      <c r="G741" s="69"/>
      <c r="H741" s="69"/>
      <c r="I741" s="69"/>
      <c r="J741" s="69"/>
      <c r="K741" s="70"/>
      <c r="L741" s="69"/>
      <c r="M741" s="69"/>
      <c r="N741" s="69"/>
      <c r="O741" s="64"/>
    </row>
    <row r="742" customFormat="false" ht="189" hidden="false" customHeight="false" outlineLevel="0" collapsed="false">
      <c r="A742" s="17" t="str">
        <f aca="false">IF(LEFT(F742,15)="Наименование уч",F742,A741)</f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aca="false">IF(LEFT(F742,15)="Наименование ус",F742,IF(LEFT(F742,15)="Наименование ра",F742,B741))</f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aca="false">IF(LEFT(F742,1)="П",F742,C741)</f>
        <v>Показатели, характеризующие объем государственной услуги, установленные в государственном задании</v>
      </c>
      <c r="F742" s="21"/>
      <c r="G742" s="65" t="s">
        <v>483</v>
      </c>
      <c r="H742" s="59"/>
      <c r="I742" s="21"/>
      <c r="J742" s="21"/>
      <c r="K742" s="22"/>
      <c r="L742" s="71" t="n">
        <f aca="false">(K743+K744+K745+K746+K747+K748)/6</f>
        <v>1.02403628098136</v>
      </c>
      <c r="M742" s="19"/>
      <c r="N742" s="19"/>
      <c r="O742" s="64"/>
    </row>
    <row r="743" customFormat="false" ht="189" hidden="false" customHeight="false" outlineLevel="0" collapsed="false">
      <c r="A743" s="17" t="str">
        <f aca="false">IF(LEFT(F743,15)="Наименование уч",F743,A742)</f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aca="false">IF(LEFT(F743,15)="Наименование ус",F743,IF(LEFT(F743,15)="Наименование ра",F743,B742))</f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aca="false">IF(LEFT(F743,1)="П",F743,C742)</f>
        <v>Показатели, характеризующие объем государственной услуги, установленные в государственном задании</v>
      </c>
      <c r="F743" s="25" t="s">
        <v>51</v>
      </c>
      <c r="G743" s="65" t="s">
        <v>484</v>
      </c>
      <c r="H743" s="59" t="s">
        <v>473</v>
      </c>
      <c r="I743" s="21" t="n">
        <v>52</v>
      </c>
      <c r="J743" s="21" t="n">
        <v>52</v>
      </c>
      <c r="K743" s="22" t="n">
        <f aca="false">J743/I743</f>
        <v>1</v>
      </c>
      <c r="L743" s="71"/>
      <c r="M743" s="19" t="s">
        <v>485</v>
      </c>
      <c r="N743" s="19" t="s">
        <v>31</v>
      </c>
      <c r="O743" s="64"/>
    </row>
    <row r="744" customFormat="false" ht="189" hidden="false" customHeight="false" outlineLevel="0" collapsed="false">
      <c r="A744" s="17" t="str">
        <f aca="false">IF(LEFT(F744,15)="Наименование уч",F744,A743)</f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aca="false">IF(LEFT(F744,15)="Наименование ус",F744,IF(LEFT(F744,15)="Наименование ра",F744,B743))</f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aca="false">IF(LEFT(F744,1)="П",F744,C743)</f>
        <v>Показатели, характеризующие объем государственной услуги, установленные в государственном задании</v>
      </c>
      <c r="F744" s="25" t="s">
        <v>54</v>
      </c>
      <c r="G744" s="65" t="s">
        <v>486</v>
      </c>
      <c r="H744" s="59" t="s">
        <v>487</v>
      </c>
      <c r="I744" s="29" t="n">
        <v>832</v>
      </c>
      <c r="J744" s="29" t="n">
        <v>832</v>
      </c>
      <c r="K744" s="22" t="n">
        <f aca="false">J744/I744</f>
        <v>1</v>
      </c>
      <c r="L744" s="71"/>
      <c r="M744" s="19" t="s">
        <v>485</v>
      </c>
      <c r="N744" s="19" t="s">
        <v>31</v>
      </c>
      <c r="O744" s="64"/>
    </row>
    <row r="745" customFormat="false" ht="189" hidden="false" customHeight="false" outlineLevel="0" collapsed="false">
      <c r="A745" s="17" t="str">
        <f aca="false">IF(LEFT(F745,15)="Наименование уч",F745,A744)</f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aca="false">IF(LEFT(F745,15)="Наименование ус",F745,IF(LEFT(F745,15)="Наименование ра",F745,B744))</f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aca="false">IF(LEFT(F745,1)="П",F745,C744)</f>
        <v>Показатели, характеризующие объем государственной услуги, установленные в государственном задании</v>
      </c>
      <c r="F745" s="25" t="s">
        <v>58</v>
      </c>
      <c r="G745" s="65" t="s">
        <v>488</v>
      </c>
      <c r="H745" s="59" t="s">
        <v>56</v>
      </c>
      <c r="I745" s="27" t="n">
        <v>11115.7</v>
      </c>
      <c r="J745" s="27" t="n">
        <v>11087.73</v>
      </c>
      <c r="K745" s="22" t="n">
        <f aca="false">J745/I745</f>
        <v>0.997483739215704</v>
      </c>
      <c r="L745" s="71"/>
      <c r="M745" s="19" t="s">
        <v>489</v>
      </c>
      <c r="N745" s="19" t="s">
        <v>31</v>
      </c>
      <c r="O745" s="64"/>
    </row>
    <row r="746" customFormat="false" ht="189" hidden="false" customHeight="false" outlineLevel="0" collapsed="false">
      <c r="A746" s="17" t="str">
        <f aca="false">IF(LEFT(F746,15)="Наименование уч",F746,A745)</f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aca="false">IF(LEFT(F746,15)="Наименование ус",F746,IF(LEFT(F746,15)="Наименование ра",F746,B745))</f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aca="false">IF(LEFT(F746,1)="П",F746,C745)</f>
        <v>Показатели, характеризующие объем государственной услуги, установленные в государственном задании</v>
      </c>
      <c r="F746" s="25" t="s">
        <v>61</v>
      </c>
      <c r="G746" s="65" t="s">
        <v>490</v>
      </c>
      <c r="H746" s="59" t="s">
        <v>491</v>
      </c>
      <c r="I746" s="21" t="n">
        <v>23.4</v>
      </c>
      <c r="J746" s="21" t="n">
        <v>25.15</v>
      </c>
      <c r="K746" s="22" t="n">
        <f aca="false">J746/I746</f>
        <v>1.07478632478632</v>
      </c>
      <c r="L746" s="71"/>
      <c r="M746" s="19" t="s">
        <v>492</v>
      </c>
      <c r="N746" s="19" t="s">
        <v>31</v>
      </c>
      <c r="O746" s="64"/>
    </row>
    <row r="747" customFormat="false" ht="189" hidden="false" customHeight="false" outlineLevel="0" collapsed="false">
      <c r="A747" s="17" t="str">
        <f aca="false">IF(LEFT(F747,15)="Наименование уч",F747,A746)</f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aca="false">IF(LEFT(F747,15)="Наименование ус",F747,IF(LEFT(F747,15)="Наименование ра",F747,B746))</f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aca="false">IF(LEFT(F747,1)="П",F747,C746)</f>
        <v>Показатели, характеризующие объем государственной услуги, установленные в государственном задании</v>
      </c>
      <c r="F747" s="25" t="s">
        <v>64</v>
      </c>
      <c r="G747" s="65" t="s">
        <v>493</v>
      </c>
      <c r="H747" s="59" t="s">
        <v>439</v>
      </c>
      <c r="I747" s="21" t="n">
        <v>94</v>
      </c>
      <c r="J747" s="21" t="n">
        <v>101</v>
      </c>
      <c r="K747" s="22" t="n">
        <f aca="false">J747/I747</f>
        <v>1.07446808510638</v>
      </c>
      <c r="L747" s="71"/>
      <c r="M747" s="19" t="s">
        <v>492</v>
      </c>
      <c r="N747" s="19" t="s">
        <v>31</v>
      </c>
      <c r="O747" s="64"/>
    </row>
    <row r="748" customFormat="false" ht="189" hidden="false" customHeight="false" outlineLevel="0" collapsed="false">
      <c r="A748" s="17" t="str">
        <f aca="false">IF(LEFT(F748,15)="Наименование уч",F748,A747)</f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aca="false">IF(LEFT(F748,15)="Наименование ус",F748,IF(LEFT(F748,15)="Наименование ра",F748,B747))</f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aca="false">IF(LEFT(F748,1)="П",F748,C747)</f>
        <v>Показатели, характеризующие объем государственной услуги, установленные в государственном задании</v>
      </c>
      <c r="F748" s="25" t="s">
        <v>494</v>
      </c>
      <c r="G748" s="65" t="s">
        <v>59</v>
      </c>
      <c r="H748" s="59" t="s">
        <v>449</v>
      </c>
      <c r="I748" s="27" t="n">
        <v>9248.3</v>
      </c>
      <c r="J748" s="27" t="n">
        <v>9224.99</v>
      </c>
      <c r="K748" s="22" t="n">
        <f aca="false">J748/I748</f>
        <v>0.997479536779733</v>
      </c>
      <c r="L748" s="71"/>
      <c r="M748" s="19" t="s">
        <v>489</v>
      </c>
      <c r="N748" s="19" t="s">
        <v>77</v>
      </c>
      <c r="O748" s="64"/>
    </row>
    <row r="749" customFormat="false" ht="189" hidden="false" customHeight="false" outlineLevel="0" collapsed="false">
      <c r="A749" s="17" t="str">
        <f aca="false">IF(LEFT(F749,15)="Наименование уч",F749,A748)</f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aca="false">IF(LEFT(F749,15)="Наименование ус",F749,IF(LEFT(F749,15)="Наименование ра",F749,B748))</f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aca="false">IF(LEFT(F749,1)="П",F749,C748)</f>
        <v>Показатели, характеризующие объем государственной услуги, установленные в государственном задании</v>
      </c>
      <c r="F749" s="32"/>
      <c r="G749" s="32"/>
      <c r="H749" s="32"/>
      <c r="I749" s="32"/>
      <c r="J749" s="32"/>
      <c r="K749" s="32"/>
      <c r="L749" s="32"/>
      <c r="M749" s="32"/>
      <c r="N749" s="32"/>
      <c r="O749" s="32"/>
    </row>
    <row r="750" customFormat="false" ht="189" hidden="false" customHeight="false" outlineLevel="0" collapsed="false">
      <c r="A750" s="17" t="str">
        <f aca="false">IF(LEFT(F750,15)="Наименование уч",F750,A749)</f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aca="false">IF(LEFT(F750,15)="Наименование ус",F750,IF(LEFT(F750,15)="Наименование ра",F750,B749))</f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aca="false">IF(LEFT(F750,1)="П",F750,C749)</f>
        <v>Показатели, характеризующие объем государственной услуги, установленные в государственном задании</v>
      </c>
      <c r="F750" s="32"/>
      <c r="G750" s="32"/>
      <c r="H750" s="32"/>
      <c r="I750" s="32"/>
      <c r="J750" s="32"/>
      <c r="K750" s="32"/>
      <c r="L750" s="32"/>
      <c r="M750" s="32"/>
      <c r="N750" s="32"/>
      <c r="O750" s="32"/>
    </row>
    <row r="751" customFormat="false" ht="268.5" hidden="false" customHeight="true" outlineLevel="0" collapsed="false">
      <c r="A751" s="17" t="str">
        <f aca="false">IF(LEFT(F751,15)="Наименование уч",F751,A750)</f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aca="false">IF(LEFT(F751,15)="Наименование ус",F751,IF(LEFT(F751,15)="Наименование ра",F751,B750))</f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aca="false">IF(LEFT(F751,1)="П",F751,C750)</f>
        <v>Показатели, характеризующие объем государственной услуги, установленные в государственном задании</v>
      </c>
      <c r="F751" s="19" t="s">
        <v>495</v>
      </c>
      <c r="G751" s="19"/>
      <c r="H751" s="19"/>
      <c r="I751" s="19"/>
      <c r="J751" s="19"/>
      <c r="K751" s="19"/>
      <c r="L751" s="19"/>
      <c r="M751" s="19"/>
      <c r="N751" s="19"/>
      <c r="O751" s="19"/>
    </row>
    <row r="752" customFormat="false" ht="267.75" hidden="false" customHeight="true" outlineLevel="0" collapsed="false">
      <c r="A752" s="17" t="str">
        <f aca="false">IF(LEFT(F752,15)="Наименование уч",F752,A751)</f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aca="false">IF(LEFT(F752,15)="Наименование ус",F752,IF(LEFT(F752,15)="Наименование ра",F752,B751))</f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aca="false">IF(LEFT(F752,1)="П",F752,C751)</f>
        <v>Показатели, характеризующие качество государственной услуги, установленные в государственном задании</v>
      </c>
      <c r="F752" s="19" t="s">
        <v>17</v>
      </c>
      <c r="G752" s="19"/>
      <c r="H752" s="19"/>
      <c r="I752" s="19"/>
      <c r="J752" s="19"/>
      <c r="K752" s="19" t="s">
        <v>18</v>
      </c>
      <c r="L752" s="19" t="s">
        <v>19</v>
      </c>
      <c r="M752" s="19" t="s">
        <v>20</v>
      </c>
      <c r="N752" s="19"/>
      <c r="O752" s="64" t="n">
        <f aca="false">(L754+L759)/2</f>
        <v>2.30285027775575</v>
      </c>
    </row>
    <row r="753" customFormat="false" ht="267.75" hidden="false" customHeight="false" outlineLevel="0" collapsed="false">
      <c r="A753" s="17" t="str">
        <f aca="false">IF(LEFT(F753,15)="Наименование уч",F753,A752)</f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aca="false">IF(LEFT(F753,15)="Наименование ус",F753,IF(LEFT(F753,15)="Наименование ра",F753,B752))</f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aca="false">IF(LEFT(F753,1)="П",F753,C752)</f>
        <v>Показатели, характеризующие качество государственной услуги, установленные в государственном задании</v>
      </c>
      <c r="F753" s="21" t="s">
        <v>21</v>
      </c>
      <c r="G753" s="39" t="s">
        <v>7</v>
      </c>
      <c r="H753" s="39" t="s">
        <v>8</v>
      </c>
      <c r="I753" s="21"/>
      <c r="J753" s="21"/>
      <c r="K753" s="21"/>
      <c r="L753" s="21"/>
      <c r="M753" s="21"/>
      <c r="N753" s="21"/>
      <c r="O753" s="64"/>
    </row>
    <row r="754" customFormat="false" ht="267.75" hidden="false" customHeight="false" outlineLevel="0" collapsed="false">
      <c r="A754" s="17" t="str">
        <f aca="false">IF(LEFT(F754,15)="Наименование уч",F754,A753)</f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aca="false">IF(LEFT(F754,15)="Наименование ус",F754,IF(LEFT(F754,15)="Наименование ра",F754,B753))</f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aca="false">IF(LEFT(F754,1)="П",F754,C753)</f>
        <v>Показатели, характеризующие качество государственной услуги, установленные в государственном задании</v>
      </c>
      <c r="F754" s="21" t="s">
        <v>21</v>
      </c>
      <c r="G754" s="41" t="s">
        <v>365</v>
      </c>
      <c r="H754" s="42" t="s">
        <v>23</v>
      </c>
      <c r="I754" s="21" t="s">
        <v>366</v>
      </c>
      <c r="J754" s="21" t="n">
        <v>100</v>
      </c>
      <c r="K754" s="22" t="n">
        <f aca="false">J754/50</f>
        <v>2</v>
      </c>
      <c r="L754" s="33" t="n">
        <f aca="false">(K754+K755+K756)/3</f>
        <v>1.33333333333333</v>
      </c>
      <c r="M754" s="19" t="s">
        <v>25</v>
      </c>
      <c r="N754" s="19" t="s">
        <v>26</v>
      </c>
      <c r="O754" s="64"/>
    </row>
    <row r="755" customFormat="false" ht="267.75" hidden="false" customHeight="false" outlineLevel="0" collapsed="false">
      <c r="A755" s="17" t="str">
        <f aca="false">IF(LEFT(F755,15)="Наименование уч",F755,A754)</f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aca="false">IF(LEFT(F755,15)="Наименование ус",F755,IF(LEFT(F755,15)="Наименование ра",F755,B754))</f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aca="false">IF(LEFT(F755,1)="П",F755,C754)</f>
        <v>Показатели, характеризующие качество государственной услуги, установленные в государственном задании</v>
      </c>
      <c r="F755" s="21" t="s">
        <v>27</v>
      </c>
      <c r="G755" s="41" t="s">
        <v>496</v>
      </c>
      <c r="H755" s="42" t="s">
        <v>470</v>
      </c>
      <c r="I755" s="21" t="s">
        <v>35</v>
      </c>
      <c r="J755" s="21" t="n">
        <v>1</v>
      </c>
      <c r="K755" s="22" t="n">
        <f aca="false">J755/1</f>
        <v>1</v>
      </c>
      <c r="L755" s="33"/>
      <c r="M755" s="19"/>
      <c r="N755" s="19" t="s">
        <v>31</v>
      </c>
      <c r="O755" s="64"/>
    </row>
    <row r="756" customFormat="false" ht="267.75" hidden="false" customHeight="false" outlineLevel="0" collapsed="false">
      <c r="A756" s="17" t="str">
        <f aca="false">IF(LEFT(F756,15)="Наименование уч",F756,A755)</f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aca="false">IF(LEFT(F756,15)="Наименование ус",F756,IF(LEFT(F756,15)="Наименование ра",F756,B755))</f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aca="false">IF(LEFT(F756,1)="П",F756,C755)</f>
        <v>Показатели, характеризующие качество государственной услуги, установленные в государственном задании</v>
      </c>
      <c r="F756" s="21" t="s">
        <v>32</v>
      </c>
      <c r="G756" s="41" t="s">
        <v>44</v>
      </c>
      <c r="H756" s="42" t="s">
        <v>45</v>
      </c>
      <c r="I756" s="21" t="s">
        <v>35</v>
      </c>
      <c r="J756" s="21" t="n">
        <v>1</v>
      </c>
      <c r="K756" s="22" t="n">
        <f aca="false">J756/1</f>
        <v>1</v>
      </c>
      <c r="L756" s="33"/>
      <c r="M756" s="19"/>
      <c r="N756" s="19" t="s">
        <v>26</v>
      </c>
      <c r="O756" s="64"/>
    </row>
    <row r="757" customFormat="false" ht="267.75" hidden="false" customHeight="true" outlineLevel="0" collapsed="false">
      <c r="A757" s="17" t="str">
        <f aca="false">IF(LEFT(F757,15)="Наименование уч",F757,A756)</f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aca="false">IF(LEFT(F757,15)="Наименование ус",F757,IF(LEFT(F757,15)="Наименование ра",F757,B756))</f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aca="false">IF(LEFT(F757,1)="П",F757,C756)</f>
        <v>Показатели, характеризующие объем государственной услуги, установленные в государственном задании</v>
      </c>
      <c r="F757" s="19" t="s">
        <v>47</v>
      </c>
      <c r="G757" s="19"/>
      <c r="H757" s="19"/>
      <c r="I757" s="19"/>
      <c r="J757" s="19"/>
      <c r="K757" s="21" t="s">
        <v>48</v>
      </c>
      <c r="L757" s="21" t="s">
        <v>49</v>
      </c>
      <c r="M757" s="19" t="s">
        <v>20</v>
      </c>
      <c r="N757" s="19"/>
      <c r="O757" s="64"/>
    </row>
    <row r="758" customFormat="false" ht="267.75" hidden="false" customHeight="false" outlineLevel="0" collapsed="false">
      <c r="A758" s="17" t="str">
        <f aca="false">IF(LEFT(F758,15)="Наименование уч",F758,A757)</f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aca="false">IF(LEFT(F758,15)="Наименование ус",F758,IF(LEFT(F758,15)="Наименование ра",F758,B757))</f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aca="false">IF(LEFT(F758,1)="П",F758,C757)</f>
        <v>Показатели, характеризующие объем государственной услуги, установленные в государственном задании</v>
      </c>
      <c r="F758" s="21" t="s">
        <v>21</v>
      </c>
      <c r="G758" s="65" t="s">
        <v>497</v>
      </c>
      <c r="H758" s="59"/>
      <c r="I758" s="21"/>
      <c r="J758" s="21"/>
      <c r="K758" s="21"/>
      <c r="L758" s="21"/>
      <c r="M758" s="19"/>
      <c r="N758" s="19"/>
      <c r="O758" s="64"/>
    </row>
    <row r="759" customFormat="false" ht="267.75" hidden="false" customHeight="false" outlineLevel="0" collapsed="false">
      <c r="A759" s="17" t="str">
        <f aca="false">IF(LEFT(F759,15)="Наименование уч",F759,A758)</f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aca="false">IF(LEFT(F759,15)="Наименование ус",F759,IF(LEFT(F759,15)="Наименование ра",F759,B758))</f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aca="false">IF(LEFT(F759,1)="П",F759,C758)</f>
        <v>Показатели, характеризующие объем государственной услуги, установленные в государственном задании</v>
      </c>
      <c r="F759" s="21" t="s">
        <v>401</v>
      </c>
      <c r="G759" s="65" t="s">
        <v>498</v>
      </c>
      <c r="H759" s="59" t="s">
        <v>45</v>
      </c>
      <c r="I759" s="24" t="n">
        <v>151700</v>
      </c>
      <c r="J759" s="24" t="n">
        <v>1320164</v>
      </c>
      <c r="K759" s="22" t="n">
        <f aca="false">J759/I759</f>
        <v>8.70246539222149</v>
      </c>
      <c r="L759" s="64" t="n">
        <f aca="false">(K759+K760+K761)/3</f>
        <v>3.27236722217818</v>
      </c>
      <c r="M759" s="19" t="s">
        <v>499</v>
      </c>
      <c r="N759" s="19" t="s">
        <v>31</v>
      </c>
      <c r="O759" s="64"/>
    </row>
    <row r="760" customFormat="false" ht="267.75" hidden="false" customHeight="false" outlineLevel="0" collapsed="false">
      <c r="A760" s="17" t="str">
        <f aca="false">IF(LEFT(F760,15)="Наименование уч",F760,A759)</f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aca="false">IF(LEFT(F760,15)="Наименование ус",F760,IF(LEFT(F760,15)="Наименование ра",F760,B759))</f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aca="false">IF(LEFT(F760,1)="П",F760,C759)</f>
        <v>Показатели, характеризующие объем государственной услуги, установленные в государственном задании</v>
      </c>
      <c r="F760" s="21" t="s">
        <v>432</v>
      </c>
      <c r="G760" s="65" t="s">
        <v>500</v>
      </c>
      <c r="H760" s="59" t="s">
        <v>56</v>
      </c>
      <c r="I760" s="27" t="n">
        <v>212.25</v>
      </c>
      <c r="J760" s="27" t="n">
        <v>24.38</v>
      </c>
      <c r="K760" s="22" t="n">
        <f aca="false">J760/I760</f>
        <v>0.114864546525324</v>
      </c>
      <c r="L760" s="64"/>
      <c r="M760" s="19" t="s">
        <v>501</v>
      </c>
      <c r="N760" s="19" t="s">
        <v>31</v>
      </c>
      <c r="O760" s="64"/>
    </row>
    <row r="761" customFormat="false" ht="267.75" hidden="false" customHeight="false" outlineLevel="0" collapsed="false">
      <c r="A761" s="17" t="str">
        <f aca="false">IF(LEFT(F761,15)="Наименование уч",F761,A760)</f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aca="false">IF(LEFT(F761,15)="Наименование ус",F761,IF(LEFT(F761,15)="Наименование ра",F761,B760))</f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aca="false">IF(LEFT(F761,1)="П",F761,C760)</f>
        <v>Показатели, характеризующие объем государственной услуги, установленные в государственном задании</v>
      </c>
      <c r="F761" s="21" t="s">
        <v>434</v>
      </c>
      <c r="G761" s="65" t="s">
        <v>59</v>
      </c>
      <c r="H761" s="59" t="s">
        <v>449</v>
      </c>
      <c r="I761" s="27" t="n">
        <v>32198.4</v>
      </c>
      <c r="J761" s="27" t="n">
        <v>32191.05</v>
      </c>
      <c r="K761" s="22" t="n">
        <f aca="false">J761/I761</f>
        <v>0.999771727787716</v>
      </c>
      <c r="L761" s="64"/>
      <c r="M761" s="19" t="s">
        <v>502</v>
      </c>
      <c r="N761" s="19" t="s">
        <v>31</v>
      </c>
      <c r="O761" s="64"/>
    </row>
    <row r="762" customFormat="false" ht="267.75" hidden="false" customHeight="false" outlineLevel="0" collapsed="false">
      <c r="A762" s="17" t="str">
        <f aca="false">IF(LEFT(F762,15)="Наименование уч",F762,A761)</f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aca="false">IF(LEFT(F762,15)="Наименование ус",F762,IF(LEFT(F762,15)="Наименование ра",F762,B761))</f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aca="false">IF(LEFT(F762,1)="П",F762,C761)</f>
        <v>Показатели, характеризующие объем государственной услуги, установленные в государственном задании</v>
      </c>
      <c r="F762" s="32"/>
      <c r="G762" s="32"/>
      <c r="H762" s="32"/>
      <c r="I762" s="32"/>
      <c r="J762" s="32"/>
      <c r="K762" s="32"/>
      <c r="L762" s="32"/>
      <c r="M762" s="32"/>
      <c r="N762" s="32"/>
      <c r="O762" s="32"/>
    </row>
    <row r="763" customFormat="false" ht="267.75" hidden="false" customHeight="false" outlineLevel="0" collapsed="false">
      <c r="A763" s="17" t="str">
        <f aca="false">IF(LEFT(F763,15)="Наименование уч",F763,A762)</f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aca="false">IF(LEFT(F763,15)="Наименование ус",F763,IF(LEFT(F763,15)="Наименование ра",F763,B762))</f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aca="false">IF(LEFT(F763,1)="П",F763,C762)</f>
        <v>Показатели, характеризующие объем государственной услуги, установленные в государственном задании</v>
      </c>
      <c r="F763" s="32"/>
      <c r="G763" s="32"/>
      <c r="H763" s="32"/>
      <c r="I763" s="32"/>
      <c r="J763" s="32"/>
      <c r="K763" s="32"/>
      <c r="L763" s="32"/>
      <c r="M763" s="32"/>
      <c r="N763" s="32"/>
      <c r="O763" s="32"/>
    </row>
    <row r="764" customFormat="false" ht="267.75" hidden="false" customHeight="true" outlineLevel="0" collapsed="false">
      <c r="A764" s="17" t="str">
        <f aca="false">IF(LEFT(F764,15)="Наименование уч",F764,A763)</f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aca="false">IF(LEFT(F764,15)="Наименование ус",F764,IF(LEFT(F764,15)="Наименование ра",F764,B763))</f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aca="false">IF(LEFT(F764,1)="П",F764,C763)</f>
        <v>Показатели, характеризующие объем государственной услуги, установленные в государственном задании</v>
      </c>
      <c r="F764" s="19" t="s">
        <v>503</v>
      </c>
      <c r="G764" s="19"/>
      <c r="H764" s="19"/>
      <c r="I764" s="19"/>
      <c r="J764" s="19"/>
      <c r="K764" s="19"/>
      <c r="L764" s="19"/>
      <c r="M764" s="19"/>
      <c r="N764" s="19"/>
      <c r="O764" s="19"/>
    </row>
    <row r="765" customFormat="false" ht="300" hidden="false" customHeight="true" outlineLevel="0" collapsed="false">
      <c r="A765" s="17" t="str">
        <f aca="false">IF(LEFT(F765,15)="Наименование уч",F765,A764)</f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aca="false">IF(LEFT(F765,15)="Наименование ус",F765,IF(LEFT(F765,15)="Наименование ра",F765,B764))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aca="false">IF(LEFT(F765,1)="П",F765,C764)</f>
        <v>Показатели, характеризующие объем государственной услуги, установленные в государственном задании</v>
      </c>
      <c r="F765" s="19" t="s">
        <v>504</v>
      </c>
      <c r="G765" s="19"/>
      <c r="H765" s="19"/>
      <c r="I765" s="19"/>
      <c r="J765" s="19"/>
      <c r="K765" s="19"/>
      <c r="L765" s="19"/>
      <c r="M765" s="19"/>
      <c r="N765" s="19"/>
      <c r="O765" s="19"/>
    </row>
    <row r="766" customFormat="false" ht="299.25" hidden="false" customHeight="true" outlineLevel="0" collapsed="false">
      <c r="A766" s="17" t="str">
        <f aca="false">IF(LEFT(F766,15)="Наименование уч",F766,A765)</f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aca="false">IF(LEFT(F766,15)="Наименование ус",F766,IF(LEFT(F766,15)="Наименование ра",F766,B765))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aca="false">IF(LEFT(F766,1)="П",F766,C765)</f>
        <v>Показатели, характеризующие качество государственной услуги, установленные в государственном задании</v>
      </c>
      <c r="F766" s="19" t="s">
        <v>17</v>
      </c>
      <c r="G766" s="19"/>
      <c r="H766" s="19"/>
      <c r="I766" s="19"/>
      <c r="J766" s="19"/>
      <c r="K766" s="19" t="s">
        <v>18</v>
      </c>
      <c r="L766" s="19" t="s">
        <v>19</v>
      </c>
      <c r="M766" s="19" t="s">
        <v>20</v>
      </c>
      <c r="N766" s="19"/>
      <c r="O766" s="19"/>
    </row>
    <row r="767" customFormat="false" ht="299.25" hidden="false" customHeight="false" outlineLevel="0" collapsed="false">
      <c r="A767" s="17" t="str">
        <f aca="false">IF(LEFT(F767,15)="Наименование уч",F767,A766)</f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aca="false">IF(LEFT(F767,15)="Наименование ус",F767,IF(LEFT(F767,15)="Наименование ра",F767,B766))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aca="false">IF(LEFT(F767,1)="П",F767,C766)</f>
        <v>Показатели, характеризующие качество государственной услуги, установленные в государственном задании</v>
      </c>
      <c r="F767" s="21" t="s">
        <v>21</v>
      </c>
      <c r="G767" s="19" t="s">
        <v>505</v>
      </c>
      <c r="H767" s="21" t="s">
        <v>23</v>
      </c>
      <c r="I767" s="21" t="s">
        <v>366</v>
      </c>
      <c r="J767" s="21" t="n">
        <v>100</v>
      </c>
      <c r="K767" s="22" t="n">
        <f aca="false">J767/50</f>
        <v>2</v>
      </c>
      <c r="L767" s="23" t="n">
        <f aca="false">(K778+K777+K776+K775+K774+K773+K772+K771+K770+K769+K768+K767)/12</f>
        <v>1.47269097222222</v>
      </c>
      <c r="M767" s="19" t="s">
        <v>25</v>
      </c>
      <c r="N767" s="19" t="s">
        <v>26</v>
      </c>
      <c r="O767" s="23" t="n">
        <f aca="false">(L767+L782)/2</f>
        <v>1.27608476040713</v>
      </c>
    </row>
    <row r="768" customFormat="false" ht="299.25" hidden="false" customHeight="false" outlineLevel="0" collapsed="false">
      <c r="A768" s="17" t="str">
        <f aca="false">IF(LEFT(F768,15)="Наименование уч",F768,A767)</f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aca="false">IF(LEFT(F768,15)="Наименование ус",F768,IF(LEFT(F768,15)="Наименование ра",F768,B767))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aca="false">IF(LEFT(F768,1)="П",F768,C767)</f>
        <v>Показатели, характеризующие качество государственной услуги, установленные в государственном задании</v>
      </c>
      <c r="F768" s="21" t="s">
        <v>27</v>
      </c>
      <c r="G768" s="19" t="s">
        <v>506</v>
      </c>
      <c r="H768" s="21" t="s">
        <v>29</v>
      </c>
      <c r="I768" s="21" t="s">
        <v>507</v>
      </c>
      <c r="J768" s="24" t="n">
        <v>40000</v>
      </c>
      <c r="K768" s="22" t="n">
        <f aca="false">J768/40000</f>
        <v>1</v>
      </c>
      <c r="L768" s="23"/>
      <c r="M768" s="21"/>
      <c r="N768" s="19" t="s">
        <v>31</v>
      </c>
      <c r="O768" s="23"/>
    </row>
    <row r="769" customFormat="false" ht="299.25" hidden="false" customHeight="false" outlineLevel="0" collapsed="false">
      <c r="A769" s="17" t="str">
        <f aca="false">IF(LEFT(F769,15)="Наименование уч",F769,A768)</f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aca="false">IF(LEFT(F769,15)="Наименование ус",F769,IF(LEFT(F769,15)="Наименование ра",F769,B768))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aca="false">IF(LEFT(F769,1)="П",F769,C768)</f>
        <v>Показатели, характеризующие качество государственной услуги, установленные в государственном задании</v>
      </c>
      <c r="F769" s="21" t="s">
        <v>32</v>
      </c>
      <c r="G769" s="19" t="s">
        <v>508</v>
      </c>
      <c r="H769" s="19" t="s">
        <v>29</v>
      </c>
      <c r="I769" s="21" t="s">
        <v>509</v>
      </c>
      <c r="J769" s="24" t="n">
        <v>5000</v>
      </c>
      <c r="K769" s="22" t="n">
        <f aca="false">J769/5000</f>
        <v>1</v>
      </c>
      <c r="L769" s="23"/>
      <c r="M769" s="21"/>
      <c r="N769" s="19" t="s">
        <v>31</v>
      </c>
      <c r="O769" s="23"/>
    </row>
    <row r="770" customFormat="false" ht="299.25" hidden="false" customHeight="false" outlineLevel="0" collapsed="false">
      <c r="A770" s="17" t="str">
        <f aca="false">IF(LEFT(F770,15)="Наименование уч",F770,A769)</f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aca="false">IF(LEFT(F770,15)="Наименование ус",F770,IF(LEFT(F770,15)="Наименование ра",F770,B769))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aca="false">IF(LEFT(F770,1)="П",F770,C769)</f>
        <v>Показатели, характеризующие качество государственной услуги, установленные в государственном задании</v>
      </c>
      <c r="F770" s="21" t="s">
        <v>36</v>
      </c>
      <c r="G770" s="19" t="s">
        <v>510</v>
      </c>
      <c r="H770" s="19" t="s">
        <v>511</v>
      </c>
      <c r="I770" s="21" t="s">
        <v>512</v>
      </c>
      <c r="J770" s="21" t="n">
        <v>213.98</v>
      </c>
      <c r="K770" s="22" t="n">
        <f aca="false">J770/96</f>
        <v>2.22895833333333</v>
      </c>
      <c r="L770" s="23"/>
      <c r="M770" s="19" t="s">
        <v>513</v>
      </c>
      <c r="N770" s="19" t="s">
        <v>31</v>
      </c>
      <c r="O770" s="23"/>
    </row>
    <row r="771" customFormat="false" ht="299.25" hidden="false" customHeight="false" outlineLevel="0" collapsed="false">
      <c r="A771" s="17" t="str">
        <f aca="false">IF(LEFT(F771,15)="Наименование уч",F771,A770)</f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aca="false">IF(LEFT(F771,15)="Наименование ус",F771,IF(LEFT(F771,15)="Наименование ра",F771,B770))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aca="false">IF(LEFT(F771,1)="П",F771,C770)</f>
        <v>Показатели, характеризующие качество государственной услуги, установленные в государственном задании</v>
      </c>
      <c r="F771" s="21" t="s">
        <v>39</v>
      </c>
      <c r="G771" s="19" t="s">
        <v>514</v>
      </c>
      <c r="H771" s="19" t="s">
        <v>470</v>
      </c>
      <c r="I771" s="21" t="s">
        <v>377</v>
      </c>
      <c r="J771" s="21" t="n">
        <v>6.84</v>
      </c>
      <c r="K771" s="22" t="n">
        <f aca="false">J771/3</f>
        <v>2.28</v>
      </c>
      <c r="L771" s="23"/>
      <c r="M771" s="19" t="s">
        <v>515</v>
      </c>
      <c r="N771" s="19" t="s">
        <v>31</v>
      </c>
      <c r="O771" s="23"/>
    </row>
    <row r="772" customFormat="false" ht="299.25" hidden="false" customHeight="false" outlineLevel="0" collapsed="false">
      <c r="A772" s="17" t="str">
        <f aca="false">IF(LEFT(F772,15)="Наименование уч",F772,A771)</f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aca="false">IF(LEFT(F772,15)="Наименование ус",F772,IF(LEFT(F772,15)="Наименование ра",F772,B771))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aca="false">IF(LEFT(F772,1)="П",F772,C771)</f>
        <v>Показатели, характеризующие качество государственной услуги, установленные в государственном задании</v>
      </c>
      <c r="F772" s="21" t="s">
        <v>43</v>
      </c>
      <c r="G772" s="19" t="s">
        <v>516</v>
      </c>
      <c r="H772" s="19" t="s">
        <v>470</v>
      </c>
      <c r="I772" s="21" t="s">
        <v>371</v>
      </c>
      <c r="J772" s="21" t="n">
        <v>19.96</v>
      </c>
      <c r="K772" s="22" t="n">
        <f aca="false">J772/12</f>
        <v>1.66333333333333</v>
      </c>
      <c r="L772" s="23"/>
      <c r="M772" s="19" t="s">
        <v>517</v>
      </c>
      <c r="N772" s="19" t="s">
        <v>31</v>
      </c>
      <c r="O772" s="23"/>
    </row>
    <row r="773" customFormat="false" ht="299.25" hidden="false" customHeight="false" outlineLevel="0" collapsed="false">
      <c r="A773" s="17" t="str">
        <f aca="false">IF(LEFT(F773,15)="Наименование уч",F773,A772)</f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aca="false">IF(LEFT(F773,15)="Наименование ус",F773,IF(LEFT(F773,15)="Наименование ра",F773,B772))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aca="false">IF(LEFT(F773,1)="П",F773,C772)</f>
        <v>Показатели, характеризующие качество государственной услуги, установленные в государственном задании</v>
      </c>
      <c r="F773" s="21" t="s">
        <v>379</v>
      </c>
      <c r="G773" s="19" t="s">
        <v>518</v>
      </c>
      <c r="H773" s="19" t="s">
        <v>519</v>
      </c>
      <c r="I773" s="21" t="s">
        <v>520</v>
      </c>
      <c r="J773" s="21" t="n">
        <v>3</v>
      </c>
      <c r="K773" s="22" t="n">
        <f aca="false">J773/2</f>
        <v>1.5</v>
      </c>
      <c r="L773" s="23"/>
      <c r="M773" s="21"/>
      <c r="N773" s="19" t="s">
        <v>31</v>
      </c>
      <c r="O773" s="23"/>
    </row>
    <row r="774" customFormat="false" ht="299.25" hidden="false" customHeight="false" outlineLevel="0" collapsed="false">
      <c r="A774" s="17" t="str">
        <f aca="false">IF(LEFT(F774,15)="Наименование уч",F774,A773)</f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aca="false">IF(LEFT(F774,15)="Наименование ус",F774,IF(LEFT(F774,15)="Наименование ра",F774,B773))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aca="false">IF(LEFT(F774,1)="П",F774,C773)</f>
        <v>Показатели, характеризующие качество государственной услуги, установленные в государственном задании</v>
      </c>
      <c r="F774" s="21" t="s">
        <v>381</v>
      </c>
      <c r="G774" s="19" t="s">
        <v>521</v>
      </c>
      <c r="H774" s="19" t="s">
        <v>519</v>
      </c>
      <c r="I774" s="21" t="s">
        <v>35</v>
      </c>
      <c r="J774" s="21" t="n">
        <v>1</v>
      </c>
      <c r="K774" s="22" t="n">
        <f aca="false">J774/1</f>
        <v>1</v>
      </c>
      <c r="L774" s="23"/>
      <c r="M774" s="19" t="s">
        <v>522</v>
      </c>
      <c r="N774" s="19" t="s">
        <v>31</v>
      </c>
      <c r="O774" s="23"/>
    </row>
    <row r="775" customFormat="false" ht="299.25" hidden="false" customHeight="false" outlineLevel="0" collapsed="false">
      <c r="A775" s="17" t="str">
        <f aca="false">IF(LEFT(F775,15)="Наименование уч",F775,A774)</f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aca="false">IF(LEFT(F775,15)="Наименование ус",F775,IF(LEFT(F775,15)="Наименование ра",F775,B774))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aca="false">IF(LEFT(F775,1)="П",F775,C774)</f>
        <v>Показатели, характеризующие качество государственной услуги, установленные в государственном задании</v>
      </c>
      <c r="F775" s="21" t="s">
        <v>383</v>
      </c>
      <c r="G775" s="19" t="s">
        <v>523</v>
      </c>
      <c r="H775" s="19" t="s">
        <v>524</v>
      </c>
      <c r="I775" s="21" t="s">
        <v>525</v>
      </c>
      <c r="J775" s="21" t="n">
        <v>14</v>
      </c>
      <c r="K775" s="22" t="n">
        <f aca="false">J775/14</f>
        <v>1</v>
      </c>
      <c r="L775" s="23"/>
      <c r="M775" s="21"/>
      <c r="N775" s="19" t="s">
        <v>31</v>
      </c>
      <c r="O775" s="23"/>
    </row>
    <row r="776" customFormat="false" ht="299.25" hidden="false" customHeight="false" outlineLevel="0" collapsed="false">
      <c r="A776" s="17" t="str">
        <f aca="false">IF(LEFT(F776,15)="Наименование уч",F776,A775)</f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aca="false">IF(LEFT(F776,15)="Наименование ус",F776,IF(LEFT(F776,15)="Наименование ра",F776,B775))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aca="false">IF(LEFT(F776,1)="П",F776,C775)</f>
        <v>Показатели, характеризующие качество государственной услуги, установленные в государственном задании</v>
      </c>
      <c r="F776" s="50" t="s">
        <v>385</v>
      </c>
      <c r="G776" s="19" t="s">
        <v>526</v>
      </c>
      <c r="H776" s="19" t="s">
        <v>527</v>
      </c>
      <c r="I776" s="21" t="s">
        <v>528</v>
      </c>
      <c r="J776" s="21" t="n">
        <v>5</v>
      </c>
      <c r="K776" s="22" t="n">
        <f aca="false">J776/5</f>
        <v>1</v>
      </c>
      <c r="L776" s="23"/>
      <c r="M776" s="21"/>
      <c r="N776" s="19" t="s">
        <v>31</v>
      </c>
      <c r="O776" s="23"/>
    </row>
    <row r="777" customFormat="false" ht="299.25" hidden="false" customHeight="false" outlineLevel="0" collapsed="false">
      <c r="A777" s="17" t="str">
        <f aca="false">IF(LEFT(F777,15)="Наименование уч",F777,A776)</f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aca="false">IF(LEFT(F777,15)="Наименование ус",F777,IF(LEFT(F777,15)="Наименование ра",F777,B776))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aca="false">IF(LEFT(F777,1)="П",F777,C776)</f>
        <v>Показатели, характеризующие качество государственной услуги, установленные в государственном задании</v>
      </c>
      <c r="F777" s="50" t="s">
        <v>387</v>
      </c>
      <c r="G777" s="19" t="s">
        <v>529</v>
      </c>
      <c r="H777" s="19" t="s">
        <v>403</v>
      </c>
      <c r="I777" s="21" t="s">
        <v>377</v>
      </c>
      <c r="J777" s="21" t="n">
        <v>6</v>
      </c>
      <c r="K777" s="22" t="n">
        <f aca="false">J777/3</f>
        <v>2</v>
      </c>
      <c r="L777" s="23"/>
      <c r="M777" s="19" t="s">
        <v>530</v>
      </c>
      <c r="N777" s="19" t="s">
        <v>26</v>
      </c>
      <c r="O777" s="23"/>
    </row>
    <row r="778" customFormat="false" ht="299.25" hidden="false" customHeight="false" outlineLevel="0" collapsed="false">
      <c r="A778" s="17" t="str">
        <f aca="false">IF(LEFT(F778,15)="Наименование уч",F778,A777)</f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aca="false">IF(LEFT(F778,15)="Наименование ус",F778,IF(LEFT(F778,15)="Наименование ра",F778,B777))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aca="false">IF(LEFT(F778,1)="П",F778,C777)</f>
        <v>Показатели, характеризующие качество государственной услуги, установленные в государственном задании</v>
      </c>
      <c r="F778" s="50" t="s">
        <v>389</v>
      </c>
      <c r="G778" s="19" t="s">
        <v>531</v>
      </c>
      <c r="H778" s="19" t="s">
        <v>511</v>
      </c>
      <c r="I778" s="21" t="s">
        <v>532</v>
      </c>
      <c r="J778" s="21" t="n">
        <v>200</v>
      </c>
      <c r="K778" s="22" t="n">
        <f aca="false">J778/200</f>
        <v>1</v>
      </c>
      <c r="L778" s="23"/>
      <c r="M778" s="19"/>
      <c r="N778" s="19" t="s">
        <v>31</v>
      </c>
      <c r="O778" s="23"/>
    </row>
    <row r="779" customFormat="false" ht="299.25" hidden="false" customHeight="false" outlineLevel="0" collapsed="false">
      <c r="A779" s="17" t="str">
        <f aca="false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aca="false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aca="false">IF(LEFT(F779,1)="П",F779,C778)</f>
        <v>Показатели, характеризующие качество государственной услуги, установленные в государственном задании</v>
      </c>
      <c r="F779" s="50" t="s">
        <v>389</v>
      </c>
      <c r="G779" s="19"/>
      <c r="H779" s="19"/>
      <c r="I779" s="21"/>
      <c r="J779" s="21"/>
      <c r="K779" s="22"/>
      <c r="L779" s="23"/>
      <c r="M779" s="19"/>
      <c r="N779" s="19"/>
      <c r="O779" s="23"/>
    </row>
    <row r="780" customFormat="false" ht="299.25" hidden="false" customHeight="true" outlineLevel="0" collapsed="false">
      <c r="A780" s="17" t="str">
        <f aca="false">IF(LEFT(F780,15)="Наименование уч",F780,A779)</f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aca="false">IF(LEFT(F780,15)="Наименование ус",F780,IF(LEFT(F780,15)="Наименование ра",F780,B779))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aca="false">IF(LEFT(F780,1)="П",F780,C779)</f>
        <v>Показатели, характеризующие объем государственной услуги, установленные в государственном задании</v>
      </c>
      <c r="F780" s="19" t="s">
        <v>47</v>
      </c>
      <c r="G780" s="19"/>
      <c r="H780" s="19"/>
      <c r="I780" s="19"/>
      <c r="J780" s="19"/>
      <c r="K780" s="21" t="s">
        <v>48</v>
      </c>
      <c r="L780" s="21" t="s">
        <v>49</v>
      </c>
      <c r="M780" s="21" t="s">
        <v>20</v>
      </c>
      <c r="N780" s="21"/>
      <c r="O780" s="23"/>
    </row>
    <row r="781" customFormat="false" ht="299.25" hidden="false" customHeight="false" outlineLevel="0" collapsed="false">
      <c r="A781" s="17" t="str">
        <f aca="false">IF(LEFT(F781,15)="Наименование уч",F781,A780)</f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aca="false">IF(LEFT(F781,15)="Наименование ус",F781,IF(LEFT(F781,15)="Наименование ра",F781,B780))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aca="false">IF(LEFT(F781,1)="П",F781,C780)</f>
        <v>Показатели, характеризующие объем государственной услуги, установленные в государственном задании</v>
      </c>
      <c r="F781" s="25" t="s">
        <v>21</v>
      </c>
      <c r="G781" s="19" t="s">
        <v>533</v>
      </c>
      <c r="H781" s="21"/>
      <c r="I781" s="21"/>
      <c r="J781" s="21"/>
      <c r="K781" s="22"/>
      <c r="L781" s="21"/>
      <c r="M781" s="21"/>
      <c r="N781" s="21"/>
      <c r="O781" s="23"/>
    </row>
    <row r="782" customFormat="false" ht="299.25" hidden="false" customHeight="false" outlineLevel="0" collapsed="false">
      <c r="A782" s="17" t="str">
        <f aca="false">IF(LEFT(F782,15)="Наименование уч",F782,A781)</f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aca="false">IF(LEFT(F782,15)="Наименование ус",F782,IF(LEFT(F782,15)="Наименование ра",F782,B781))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aca="false">IF(LEFT(F782,1)="П",F782,C781)</f>
        <v>Показатели, характеризующие объем государственной услуги, установленные в государственном задании</v>
      </c>
      <c r="F782" s="25" t="s">
        <v>51</v>
      </c>
      <c r="G782" s="19" t="s">
        <v>534</v>
      </c>
      <c r="H782" s="19" t="s">
        <v>535</v>
      </c>
      <c r="I782" s="21" t="n">
        <v>47</v>
      </c>
      <c r="J782" s="21" t="n">
        <v>49</v>
      </c>
      <c r="K782" s="22" t="n">
        <f aca="false">J782/I782</f>
        <v>1.04255319148936</v>
      </c>
      <c r="L782" s="33" t="n">
        <f aca="false">(K782+K783+K784+K785+K786+K787+K788+K789+K790)/9</f>
        <v>1.07947854859205</v>
      </c>
      <c r="M782" s="21"/>
      <c r="N782" s="19" t="s">
        <v>31</v>
      </c>
      <c r="O782" s="23"/>
    </row>
    <row r="783" customFormat="false" ht="299.25" hidden="false" customHeight="false" outlineLevel="0" collapsed="false">
      <c r="A783" s="17" t="str">
        <f aca="false">IF(LEFT(F783,15)="Наименование уч",F783,A782)</f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aca="false">IF(LEFT(F783,15)="Наименование ус",F783,IF(LEFT(F783,15)="Наименование ра",F783,B782))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aca="false">IF(LEFT(F783,1)="П",F783,C782)</f>
        <v>Показатели, характеризующие объем государственной услуги, установленные в государственном задании</v>
      </c>
      <c r="F783" s="25" t="s">
        <v>54</v>
      </c>
      <c r="G783" s="19" t="s">
        <v>536</v>
      </c>
      <c r="H783" s="19" t="s">
        <v>535</v>
      </c>
      <c r="I783" s="21" t="n">
        <v>49</v>
      </c>
      <c r="J783" s="21" t="n">
        <v>49</v>
      </c>
      <c r="K783" s="22" t="n">
        <f aca="false">J783/I783</f>
        <v>1</v>
      </c>
      <c r="L783" s="33"/>
      <c r="M783" s="21"/>
      <c r="N783" s="19" t="s">
        <v>31</v>
      </c>
      <c r="O783" s="23"/>
    </row>
    <row r="784" customFormat="false" ht="299.25" hidden="false" customHeight="false" outlineLevel="0" collapsed="false">
      <c r="A784" s="17" t="str">
        <f aca="false">IF(LEFT(F784,15)="Наименование уч",F784,A783)</f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aca="false">IF(LEFT(F784,15)="Наименование ус",F784,IF(LEFT(F784,15)="Наименование ра",F784,B783))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aca="false">IF(LEFT(F784,1)="П",F784,C783)</f>
        <v>Показатели, характеризующие объем государственной услуги, установленные в государственном задании</v>
      </c>
      <c r="F784" s="25" t="s">
        <v>58</v>
      </c>
      <c r="G784" s="19" t="s">
        <v>537</v>
      </c>
      <c r="H784" s="19" t="s">
        <v>538</v>
      </c>
      <c r="I784" s="72" t="n">
        <v>2504</v>
      </c>
      <c r="J784" s="72" t="n">
        <v>3421.65</v>
      </c>
      <c r="K784" s="22" t="n">
        <f aca="false">J784/I784</f>
        <v>1.36647364217252</v>
      </c>
      <c r="L784" s="33"/>
      <c r="M784" s="19" t="s">
        <v>539</v>
      </c>
      <c r="N784" s="19" t="s">
        <v>31</v>
      </c>
      <c r="O784" s="23"/>
    </row>
    <row r="785" customFormat="false" ht="299.25" hidden="false" customHeight="false" outlineLevel="0" collapsed="false">
      <c r="A785" s="17" t="str">
        <f aca="false">IF(LEFT(F785,15)="Наименование уч",F785,A784)</f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aca="false">IF(LEFT(F785,15)="Наименование ус",F785,IF(LEFT(F785,15)="Наименование ра",F785,B784))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aca="false">IF(LEFT(F785,1)="П",F785,C784)</f>
        <v>Показатели, характеризующие объем государственной услуги, установленные в государственном задании</v>
      </c>
      <c r="F785" s="25" t="s">
        <v>61</v>
      </c>
      <c r="G785" s="19" t="s">
        <v>346</v>
      </c>
      <c r="H785" s="19" t="s">
        <v>540</v>
      </c>
      <c r="I785" s="29" t="n">
        <v>626</v>
      </c>
      <c r="J785" s="29" t="n">
        <v>855</v>
      </c>
      <c r="K785" s="22" t="n">
        <f aca="false">J785/I785</f>
        <v>1.36581469648562</v>
      </c>
      <c r="L785" s="33"/>
      <c r="M785" s="19" t="s">
        <v>539</v>
      </c>
      <c r="N785" s="19" t="s">
        <v>31</v>
      </c>
      <c r="O785" s="23"/>
    </row>
    <row r="786" customFormat="false" ht="299.25" hidden="false" customHeight="false" outlineLevel="0" collapsed="false">
      <c r="A786" s="17" t="str">
        <f aca="false">IF(LEFT(F786,15)="Наименование уч",F786,A785)</f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aca="false">IF(LEFT(F786,15)="Наименование ус",F786,IF(LEFT(F786,15)="Наименование ра",F786,B785))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aca="false">IF(LEFT(F786,1)="П",F786,C785)</f>
        <v>Показатели, характеризующие объем государственной услуги, установленные в государственном задании</v>
      </c>
      <c r="F786" s="25" t="s">
        <v>64</v>
      </c>
      <c r="G786" s="19" t="s">
        <v>541</v>
      </c>
      <c r="H786" s="19" t="s">
        <v>542</v>
      </c>
      <c r="I786" s="24" t="n">
        <v>14750</v>
      </c>
      <c r="J786" s="24" t="n">
        <v>17200</v>
      </c>
      <c r="K786" s="22" t="n">
        <f aca="false">J786/I786</f>
        <v>1.16610169491525</v>
      </c>
      <c r="L786" s="33"/>
      <c r="M786" s="19" t="s">
        <v>539</v>
      </c>
      <c r="N786" s="19" t="s">
        <v>31</v>
      </c>
      <c r="O786" s="23"/>
    </row>
    <row r="787" customFormat="false" ht="299.25" hidden="false" customHeight="false" outlineLevel="0" collapsed="false">
      <c r="A787" s="17" t="str">
        <f aca="false">IF(LEFT(F787,15)="Наименование уч",F787,A786)</f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aca="false">IF(LEFT(F787,15)="Наименование ус",F787,IF(LEFT(F787,15)="Наименование ра",F787,B786))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aca="false">IF(LEFT(F787,1)="П",F787,C786)</f>
        <v>Показатели, характеризующие объем государственной услуги, установленные в государственном задании</v>
      </c>
      <c r="F787" s="21" t="s">
        <v>543</v>
      </c>
      <c r="G787" s="19" t="s">
        <v>544</v>
      </c>
      <c r="H787" s="19" t="s">
        <v>56</v>
      </c>
      <c r="I787" s="27" t="n">
        <v>16874.04</v>
      </c>
      <c r="J787" s="21" t="n">
        <v>12348.6</v>
      </c>
      <c r="K787" s="22" t="n">
        <f aca="false">J787/I787</f>
        <v>0.731810520776293</v>
      </c>
      <c r="L787" s="33"/>
      <c r="M787" s="19"/>
      <c r="N787" s="19" t="s">
        <v>77</v>
      </c>
      <c r="O787" s="23"/>
    </row>
    <row r="788" customFormat="false" ht="299.25" hidden="false" customHeight="false" outlineLevel="0" collapsed="false">
      <c r="A788" s="17" t="str">
        <f aca="false">IF(LEFT(F788,15)="Наименование уч",F788,A787)</f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aca="false">IF(LEFT(F788,15)="Наименование ус",F788,IF(LEFT(F788,15)="Наименование ра",F788,B787))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aca="false">IF(LEFT(F788,1)="П",F788,C787)</f>
        <v>Показатели, характеризующие объем государственной услуги, установленные в государственном задании</v>
      </c>
      <c r="F788" s="21" t="s">
        <v>545</v>
      </c>
      <c r="G788" s="19" t="s">
        <v>59</v>
      </c>
      <c r="H788" s="19" t="s">
        <v>546</v>
      </c>
      <c r="I788" s="27" t="n">
        <v>42252.6</v>
      </c>
      <c r="J788" s="27" t="n">
        <v>42252.6</v>
      </c>
      <c r="K788" s="22" t="n">
        <f aca="false">J788/I788</f>
        <v>1</v>
      </c>
      <c r="L788" s="33"/>
      <c r="M788" s="21"/>
      <c r="N788" s="19" t="s">
        <v>77</v>
      </c>
      <c r="O788" s="23"/>
    </row>
    <row r="789" customFormat="false" ht="299.25" hidden="false" customHeight="false" outlineLevel="0" collapsed="false">
      <c r="A789" s="17" t="str">
        <f aca="false">IF(LEFT(F789,15)="Наименование уч",F789,A788)</f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aca="false">IF(LEFT(F789,15)="Наименование ус",F789,IF(LEFT(F789,15)="Наименование ра",F789,B788))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aca="false">IF(LEFT(F789,1)="П",F789,C788)</f>
        <v>Показатели, характеризующие объем государственной услуги, установленные в государственном задании</v>
      </c>
      <c r="F789" s="21" t="s">
        <v>547</v>
      </c>
      <c r="G789" s="19" t="s">
        <v>548</v>
      </c>
      <c r="H789" s="19" t="s">
        <v>439</v>
      </c>
      <c r="I789" s="24" t="n">
        <v>1880</v>
      </c>
      <c r="J789" s="24" t="n">
        <v>1960</v>
      </c>
      <c r="K789" s="22" t="n">
        <f aca="false">J789/I789</f>
        <v>1.04255319148936</v>
      </c>
      <c r="L789" s="33"/>
      <c r="M789" s="19" t="s">
        <v>549</v>
      </c>
      <c r="N789" s="19" t="s">
        <v>31</v>
      </c>
      <c r="O789" s="23"/>
    </row>
    <row r="790" customFormat="false" ht="299.25" hidden="false" customHeight="false" outlineLevel="0" collapsed="false">
      <c r="A790" s="17" t="str">
        <f aca="false">IF(LEFT(F790,15)="Наименование уч",F790,A789)</f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aca="false">IF(LEFT(F790,15)="Наименование ус",F790,IF(LEFT(F790,15)="Наименование ра",F790,B789))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aca="false">IF(LEFT(F790,1)="П",F790,C789)</f>
        <v>Показатели, характеризующие объем государственной услуги, установленные в государственном задании</v>
      </c>
      <c r="F790" s="21" t="s">
        <v>550</v>
      </c>
      <c r="G790" s="19" t="s">
        <v>551</v>
      </c>
      <c r="H790" s="19" t="s">
        <v>439</v>
      </c>
      <c r="I790" s="21" t="n">
        <v>245</v>
      </c>
      <c r="J790" s="21" t="n">
        <v>245</v>
      </c>
      <c r="K790" s="22" t="n">
        <f aca="false">J790/I790</f>
        <v>1</v>
      </c>
      <c r="L790" s="33"/>
      <c r="M790" s="21"/>
      <c r="N790" s="19" t="s">
        <v>31</v>
      </c>
      <c r="O790" s="23"/>
    </row>
    <row r="791" customFormat="false" ht="299.25" hidden="false" customHeight="false" outlineLevel="0" collapsed="false">
      <c r="A791" s="17" t="str">
        <f aca="false">IF(LEFT(F791,15)="Наименование уч",F791,A790)</f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aca="false">IF(LEFT(F791,15)="Наименование ус",F791,IF(LEFT(F791,15)="Наименование ра",F791,B790))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aca="false">IF(LEFT(F791,1)="П",F791,C790)</f>
        <v>Показатели, характеризующие объем государственной услуги, установленные в государственном задании</v>
      </c>
      <c r="F791" s="73"/>
      <c r="G791" s="66"/>
      <c r="H791" s="66"/>
      <c r="I791" s="73"/>
      <c r="J791" s="73"/>
      <c r="K791" s="74"/>
      <c r="L791" s="75"/>
      <c r="M791" s="73"/>
      <c r="N791" s="66"/>
      <c r="O791" s="76"/>
    </row>
    <row r="792" customFormat="false" ht="300" hidden="false" customHeight="true" outlineLevel="0" collapsed="false">
      <c r="A792" s="17" t="str">
        <f aca="false">IF(LEFT(F792,15)="Наименование уч",F792,A791)</f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aca="false">IF(LEFT(F792,15)="Наименование ус",F792,IF(LEFT(F792,15)="Наименование ра",F792,B791))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aca="false">IF(LEFT(F792,1)="П",F792,C791)</f>
        <v>Показатели, характеризующие объем государственной услуги, установленные в государственном задании</v>
      </c>
      <c r="F792" s="19" t="s">
        <v>504</v>
      </c>
      <c r="G792" s="19"/>
      <c r="H792" s="19"/>
      <c r="I792" s="19"/>
      <c r="J792" s="19"/>
      <c r="K792" s="19"/>
      <c r="L792" s="19"/>
      <c r="M792" s="19"/>
      <c r="N792" s="19"/>
      <c r="O792" s="19"/>
    </row>
    <row r="793" customFormat="false" ht="299.25" hidden="false" customHeight="true" outlineLevel="0" collapsed="false">
      <c r="A793" s="17" t="str">
        <f aca="false">IF(LEFT(F793,15)="Наименование уч",F793,A792)</f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aca="false">IF(LEFT(F793,15)="Наименование ус",F793,IF(LEFT(F793,15)="Наименование ра",F793,B792))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aca="false">IF(LEFT(F793,1)="П",F793,C792)</f>
        <v>Показатели, характеризующие качество государственной услуги, установленные в государственном задании</v>
      </c>
      <c r="F793" s="19" t="s">
        <v>17</v>
      </c>
      <c r="G793" s="19"/>
      <c r="H793" s="19"/>
      <c r="I793" s="19"/>
      <c r="J793" s="19"/>
      <c r="K793" s="19" t="s">
        <v>18</v>
      </c>
      <c r="L793" s="19" t="s">
        <v>19</v>
      </c>
      <c r="M793" s="19" t="s">
        <v>20</v>
      </c>
      <c r="N793" s="19"/>
      <c r="O793" s="19"/>
    </row>
    <row r="794" customFormat="false" ht="299.25" hidden="false" customHeight="false" outlineLevel="0" collapsed="false">
      <c r="A794" s="17" t="str">
        <f aca="false">IF(LEFT(F794,15)="Наименование уч",F794,A793)</f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aca="false">IF(LEFT(F794,15)="Наименование ус",F794,IF(LEFT(F794,15)="Наименование ра",F794,B793))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aca="false">IF(LEFT(F794,1)="П",F794,C793)</f>
        <v>Показатели, характеризующие качество государственной услуги, установленные в государственном задании</v>
      </c>
      <c r="F794" s="21" t="s">
        <v>369</v>
      </c>
      <c r="G794" s="41" t="s">
        <v>552</v>
      </c>
      <c r="H794" s="59" t="s">
        <v>23</v>
      </c>
      <c r="I794" s="21" t="s">
        <v>366</v>
      </c>
      <c r="J794" s="21" t="n">
        <v>100</v>
      </c>
      <c r="K794" s="22" t="n">
        <f aca="false">J794/50</f>
        <v>2</v>
      </c>
      <c r="L794" s="33" t="n">
        <f aca="false">(K794+K795+K796+K797)/4</f>
        <v>1.675</v>
      </c>
      <c r="M794" s="19" t="s">
        <v>553</v>
      </c>
      <c r="N794" s="36" t="s">
        <v>26</v>
      </c>
      <c r="O794" s="23" t="n">
        <f aca="false">(L794+L801)/2</f>
        <v>1.26308115399582</v>
      </c>
    </row>
    <row r="795" customFormat="false" ht="299.25" hidden="false" customHeight="false" outlineLevel="0" collapsed="false">
      <c r="A795" s="17" t="str">
        <f aca="false">IF(LEFT(F795,15)="Наименование уч",F795,A794)</f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aca="false">IF(LEFT(F795,15)="Наименование ус",F795,IF(LEFT(F795,15)="Наименование ра",F795,B794))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aca="false">IF(LEFT(F795,1)="П",F795,C794)</f>
        <v>Показатели, характеризующие качество государственной услуги, установленные в государственном задании</v>
      </c>
      <c r="F795" s="21" t="s">
        <v>444</v>
      </c>
      <c r="G795" s="41" t="s">
        <v>554</v>
      </c>
      <c r="H795" s="59" t="s">
        <v>29</v>
      </c>
      <c r="I795" s="21" t="s">
        <v>555</v>
      </c>
      <c r="J795" s="21" t="n">
        <v>805</v>
      </c>
      <c r="K795" s="22" t="n">
        <f aca="false">J795/805</f>
        <v>1</v>
      </c>
      <c r="L795" s="33"/>
      <c r="M795" s="19"/>
      <c r="N795" s="36"/>
      <c r="O795" s="23"/>
    </row>
    <row r="796" customFormat="false" ht="299.25" hidden="false" customHeight="false" outlineLevel="0" collapsed="false">
      <c r="A796" s="17" t="str">
        <f aca="false">IF(LEFT(F796,15)="Наименование уч",F796,A795)</f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aca="false">IF(LEFT(F796,15)="Наименование ус",F796,IF(LEFT(F796,15)="Наименование ра",F796,B795))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aca="false">IF(LEFT(F796,1)="П",F796,C795)</f>
        <v>Показатели, характеризующие качество государственной услуги, установленные в государственном задании</v>
      </c>
      <c r="F796" s="21" t="s">
        <v>446</v>
      </c>
      <c r="G796" s="41" t="s">
        <v>556</v>
      </c>
      <c r="H796" s="59" t="s">
        <v>557</v>
      </c>
      <c r="I796" s="21" t="s">
        <v>520</v>
      </c>
      <c r="J796" s="21" t="n">
        <v>1.4</v>
      </c>
      <c r="K796" s="22" t="n">
        <f aca="false">J796/2</f>
        <v>0.7</v>
      </c>
      <c r="L796" s="33"/>
      <c r="M796" s="19" t="s">
        <v>558</v>
      </c>
      <c r="N796" s="36" t="s">
        <v>559</v>
      </c>
      <c r="O796" s="23"/>
    </row>
    <row r="797" customFormat="false" ht="299.25" hidden="false" customHeight="false" outlineLevel="0" collapsed="false">
      <c r="A797" s="17" t="str">
        <f aca="false">IF(LEFT(F797,15)="Наименование уч",F797,A796)</f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aca="false">IF(LEFT(F797,15)="Наименование ус",F797,IF(LEFT(F797,15)="Наименование ра",F797,B796))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aca="false">IF(LEFT(F797,1)="П",F797,C796)</f>
        <v>Показатели, характеризующие качество государственной услуги, установленные в государственном задании</v>
      </c>
      <c r="F797" s="21" t="s">
        <v>560</v>
      </c>
      <c r="G797" s="41" t="s">
        <v>561</v>
      </c>
      <c r="H797" s="59" t="s">
        <v>45</v>
      </c>
      <c r="I797" s="21" t="s">
        <v>35</v>
      </c>
      <c r="J797" s="21" t="n">
        <v>3</v>
      </c>
      <c r="K797" s="22" t="n">
        <f aca="false">J797/1</f>
        <v>3</v>
      </c>
      <c r="L797" s="33"/>
      <c r="M797" s="19" t="s">
        <v>562</v>
      </c>
      <c r="N797" s="36" t="s">
        <v>563</v>
      </c>
      <c r="O797" s="23"/>
    </row>
    <row r="798" customFormat="false" ht="299.25" hidden="false" customHeight="false" outlineLevel="0" collapsed="false">
      <c r="A798" s="17" t="str">
        <f aca="false">IF(LEFT(F798,15)="Наименование уч",F798,A797)</f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aca="false">IF(LEFT(F798,15)="Наименование ус",F798,IF(LEFT(F798,15)="Наименование ра",F798,B797))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aca="false">IF(LEFT(F798,1)="П",F798,C797)</f>
        <v>Показатели, характеризующие качество государственной услуги, установленные в государственном задании</v>
      </c>
      <c r="F798" s="73"/>
      <c r="G798" s="66"/>
      <c r="H798" s="66"/>
      <c r="I798" s="73"/>
      <c r="J798" s="73"/>
      <c r="K798" s="74"/>
      <c r="L798" s="75"/>
      <c r="M798" s="73"/>
      <c r="N798" s="66"/>
      <c r="O798" s="23"/>
    </row>
    <row r="799" customFormat="false" ht="299.25" hidden="false" customHeight="true" outlineLevel="0" collapsed="false">
      <c r="A799" s="17" t="str">
        <f aca="false">IF(LEFT(F799,15)="Наименование уч",F799,A798)</f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aca="false">IF(LEFT(F799,15)="Наименование ус",F799,IF(LEFT(F799,15)="Наименование ра",F799,B798))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aca="false">IF(LEFT(F799,1)="П",F799,C798)</f>
        <v>Показатели, характеризующие объем государственной услуги, установленные в государственном задании</v>
      </c>
      <c r="F799" s="19" t="s">
        <v>47</v>
      </c>
      <c r="G799" s="19"/>
      <c r="H799" s="19"/>
      <c r="I799" s="19"/>
      <c r="J799" s="19"/>
      <c r="K799" s="21" t="s">
        <v>48</v>
      </c>
      <c r="L799" s="21" t="s">
        <v>49</v>
      </c>
      <c r="M799" s="37" t="s">
        <v>20</v>
      </c>
      <c r="N799" s="37"/>
      <c r="O799" s="23"/>
    </row>
    <row r="800" customFormat="false" ht="299.25" hidden="false" customHeight="false" outlineLevel="0" collapsed="false">
      <c r="A800" s="17" t="str">
        <f aca="false">IF(LEFT(F800,15)="Наименование уч",F800,A799)</f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aca="false">IF(LEFT(F800,15)="Наименование ус",F800,IF(LEFT(F800,15)="Наименование ра",F800,B799))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aca="false">IF(LEFT(F800,1)="П",F800,C799)</f>
        <v>Показатели, характеризующие объем государственной услуги, установленные в государственном задании</v>
      </c>
      <c r="F800" s="25" t="s">
        <v>21</v>
      </c>
      <c r="G800" s="19" t="s">
        <v>564</v>
      </c>
      <c r="H800" s="21"/>
      <c r="I800" s="21"/>
      <c r="J800" s="21"/>
      <c r="K800" s="22"/>
      <c r="L800" s="21"/>
      <c r="M800" s="21"/>
      <c r="N800" s="37"/>
      <c r="O800" s="23"/>
    </row>
    <row r="801" customFormat="false" ht="299.25" hidden="false" customHeight="false" outlineLevel="0" collapsed="false">
      <c r="A801" s="17" t="str">
        <f aca="false">IF(LEFT(F801,15)="Наименование уч",F801,A800)</f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aca="false">IF(LEFT(F801,15)="Наименование ус",F801,IF(LEFT(F801,15)="Наименование ра",F801,B800))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aca="false">IF(LEFT(F801,1)="П",F801,C800)</f>
        <v>Показатели, характеризующие объем государственной услуги, установленные в государственном задании</v>
      </c>
      <c r="F801" s="25" t="s">
        <v>565</v>
      </c>
      <c r="G801" s="19" t="s">
        <v>566</v>
      </c>
      <c r="H801" s="19" t="s">
        <v>535</v>
      </c>
      <c r="I801" s="21" t="n">
        <v>86</v>
      </c>
      <c r="J801" s="21" t="n">
        <v>73</v>
      </c>
      <c r="K801" s="22" t="n">
        <f aca="false">J801/I801</f>
        <v>0.848837209302326</v>
      </c>
      <c r="L801" s="33" t="n">
        <f aca="false">(K801+K802+K803+K804+K805+K806)/6</f>
        <v>0.85116230799165</v>
      </c>
      <c r="M801" s="19" t="s">
        <v>567</v>
      </c>
      <c r="N801" s="36" t="s">
        <v>31</v>
      </c>
      <c r="O801" s="23"/>
    </row>
    <row r="802" customFormat="false" ht="299.25" hidden="false" customHeight="false" outlineLevel="0" collapsed="false">
      <c r="A802" s="17" t="str">
        <f aca="false">IF(LEFT(F802,15)="Наименование уч",F802,A801)</f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aca="false">IF(LEFT(F802,15)="Наименование ус",F802,IF(LEFT(F802,15)="Наименование ра",F802,B801))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aca="false">IF(LEFT(F802,1)="П",F802,C801)</f>
        <v>Показатели, характеризующие объем государственной услуги, установленные в государственном задании</v>
      </c>
      <c r="F802" s="25" t="s">
        <v>444</v>
      </c>
      <c r="G802" s="19" t="s">
        <v>568</v>
      </c>
      <c r="H802" s="19" t="s">
        <v>569</v>
      </c>
      <c r="I802" s="24" t="n">
        <v>24080</v>
      </c>
      <c r="J802" s="24" t="n">
        <v>18476</v>
      </c>
      <c r="K802" s="22" t="n">
        <f aca="false">J802/I802</f>
        <v>0.767275747508306</v>
      </c>
      <c r="L802" s="33"/>
      <c r="M802" s="19" t="s">
        <v>567</v>
      </c>
      <c r="N802" s="36" t="s">
        <v>31</v>
      </c>
      <c r="O802" s="23"/>
    </row>
    <row r="803" customFormat="false" ht="299.25" hidden="false" customHeight="false" outlineLevel="0" collapsed="false">
      <c r="A803" s="17" t="str">
        <f aca="false">IF(LEFT(F803,15)="Наименование уч",F803,A802)</f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aca="false">IF(LEFT(F803,15)="Наименование ус",F803,IF(LEFT(F803,15)="Наименование ра",F803,B802))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aca="false">IF(LEFT(F803,1)="П",F803,C802)</f>
        <v>Показатели, характеризующие объем государственной услуги, установленные в государственном задании</v>
      </c>
      <c r="F803" s="25" t="s">
        <v>446</v>
      </c>
      <c r="G803" s="19" t="s">
        <v>570</v>
      </c>
      <c r="H803" s="19" t="s">
        <v>56</v>
      </c>
      <c r="I803" s="21" t="n">
        <v>640.37</v>
      </c>
      <c r="J803" s="21" t="n">
        <v>688.47</v>
      </c>
      <c r="K803" s="22" t="n">
        <f aca="false">J803/I803</f>
        <v>1.07511282539782</v>
      </c>
      <c r="L803" s="33"/>
      <c r="M803" s="19"/>
      <c r="N803" s="36" t="s">
        <v>31</v>
      </c>
      <c r="O803" s="23"/>
    </row>
    <row r="804" customFormat="false" ht="299.25" hidden="false" customHeight="false" outlineLevel="0" collapsed="false">
      <c r="A804" s="17" t="str">
        <f aca="false">IF(LEFT(F804,15)="Наименование уч",F804,A803)</f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aca="false">IF(LEFT(F804,15)="Наименование ус",F804,IF(LEFT(F804,15)="Наименование ра",F804,B803))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aca="false">IF(LEFT(F804,1)="П",F804,C803)</f>
        <v>Показатели, характеризующие объем государственной услуги, установленные в государственном задании</v>
      </c>
      <c r="F804" s="25" t="s">
        <v>571</v>
      </c>
      <c r="G804" s="19" t="s">
        <v>572</v>
      </c>
      <c r="H804" s="19" t="s">
        <v>573</v>
      </c>
      <c r="I804" s="27" t="n">
        <v>74.06</v>
      </c>
      <c r="J804" s="27" t="n">
        <v>58.77</v>
      </c>
      <c r="K804" s="22" t="n">
        <f aca="false">J804/I804</f>
        <v>0.793545773697002</v>
      </c>
      <c r="L804" s="33"/>
      <c r="M804" s="19" t="s">
        <v>567</v>
      </c>
      <c r="N804" s="36" t="s">
        <v>31</v>
      </c>
      <c r="O804" s="23"/>
    </row>
    <row r="805" customFormat="false" ht="299.25" hidden="false" customHeight="false" outlineLevel="0" collapsed="false">
      <c r="A805" s="17" t="str">
        <f aca="false">IF(LEFT(F805,15)="Наименование уч",F805,A804)</f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aca="false">IF(LEFT(F805,15)="Наименование ус",F805,IF(LEFT(F805,15)="Наименование ра",F805,B804))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aca="false">IF(LEFT(F805,1)="П",F805,C804)</f>
        <v>Показатели, характеризующие объем государственной услуги, установленные в государственном задании</v>
      </c>
      <c r="F805" s="21" t="s">
        <v>574</v>
      </c>
      <c r="G805" s="19" t="s">
        <v>575</v>
      </c>
      <c r="H805" s="19" t="s">
        <v>576</v>
      </c>
      <c r="I805" s="27" t="n">
        <v>74</v>
      </c>
      <c r="J805" s="21" t="n">
        <v>59</v>
      </c>
      <c r="K805" s="22" t="n">
        <f aca="false">J805/I805</f>
        <v>0.797297297297297</v>
      </c>
      <c r="L805" s="33"/>
      <c r="M805" s="19" t="s">
        <v>567</v>
      </c>
      <c r="N805" s="36" t="s">
        <v>31</v>
      </c>
      <c r="O805" s="23"/>
    </row>
    <row r="806" customFormat="false" ht="299.25" hidden="false" customHeight="false" outlineLevel="0" collapsed="false">
      <c r="A806" s="17" t="str">
        <f aca="false">IF(LEFT(F806,15)="Наименование уч",F806,A805)</f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aca="false">IF(LEFT(F806,15)="Наименование ус",F806,IF(LEFT(F806,15)="Наименование ра",F806,B805))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aca="false">IF(LEFT(F806,1)="П",F806,C805)</f>
        <v>Показатели, характеризующие объем государственной услуги, установленные в государственном задании</v>
      </c>
      <c r="F806" s="21" t="s">
        <v>577</v>
      </c>
      <c r="G806" s="19" t="s">
        <v>59</v>
      </c>
      <c r="H806" s="19" t="s">
        <v>546</v>
      </c>
      <c r="I806" s="27" t="n">
        <v>15420.2</v>
      </c>
      <c r="J806" s="27" t="n">
        <v>12720.2</v>
      </c>
      <c r="K806" s="22" t="n">
        <f aca="false">J806/I806</f>
        <v>0.82490499474715</v>
      </c>
      <c r="L806" s="33"/>
      <c r="M806" s="21" t="s">
        <v>578</v>
      </c>
      <c r="N806" s="36" t="s">
        <v>77</v>
      </c>
      <c r="O806" s="23"/>
    </row>
    <row r="807" customFormat="false" ht="299.25" hidden="false" customHeight="false" outlineLevel="0" collapsed="false">
      <c r="A807" s="17" t="str">
        <f aca="false">IF(LEFT(F807,15)="Наименование уч",F807,A806)</f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aca="false">IF(LEFT(F807,15)="Наименование ус",F807,IF(LEFT(F807,15)="Наименование ра",F807,B806))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aca="false">IF(LEFT(F807,1)="П",F807,C806)</f>
        <v>Показатели, характеризующие объем государственной услуги, установленные в государственном задании</v>
      </c>
      <c r="F807" s="73"/>
      <c r="G807" s="66"/>
      <c r="H807" s="66"/>
      <c r="I807" s="73"/>
      <c r="J807" s="73"/>
      <c r="K807" s="74"/>
      <c r="L807" s="75"/>
      <c r="M807" s="73"/>
      <c r="N807" s="66"/>
      <c r="O807" s="76"/>
    </row>
    <row r="808" customFormat="false" ht="299.25" hidden="false" customHeight="false" outlineLevel="0" collapsed="false">
      <c r="A808" s="17" t="str">
        <f aca="false">IF(LEFT(F808,15)="Наименование уч",F808,A807)</f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aca="false">IF(LEFT(F808,15)="Наименование ус",F808,IF(LEFT(F808,15)="Наименование ра",F808,B807))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aca="false">IF(LEFT(F808,1)="П",F808,C807)</f>
        <v>Показатели, характеризующие объем государственной услуги, установленные в государственном задании</v>
      </c>
      <c r="F808" s="73"/>
      <c r="G808" s="66"/>
      <c r="H808" s="66"/>
      <c r="I808" s="73"/>
      <c r="J808" s="73"/>
      <c r="K808" s="74"/>
      <c r="L808" s="75"/>
      <c r="M808" s="73"/>
      <c r="N808" s="73"/>
      <c r="O808" s="73"/>
    </row>
    <row r="809" customFormat="false" ht="300" hidden="false" customHeight="true" outlineLevel="0" collapsed="false">
      <c r="A809" s="17" t="str">
        <f aca="false">IF(LEFT(F809,15)="Наименование уч",F809,A808)</f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aca="false">IF(LEFT(F809,15)="Наименование ус",F809,IF(LEFT(F809,15)="Наименование ра",F809,B808))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aca="false">IF(LEFT(F809,1)="П",F809,C808)</f>
        <v>Показатели, характеризующие объем государственной услуги, установленные в государственном задании</v>
      </c>
      <c r="F809" s="77" t="s">
        <v>579</v>
      </c>
      <c r="G809" s="77"/>
      <c r="H809" s="77"/>
      <c r="I809" s="77"/>
      <c r="J809" s="77"/>
      <c r="K809" s="77"/>
      <c r="L809" s="77"/>
      <c r="M809" s="77"/>
      <c r="N809" s="77"/>
      <c r="O809" s="77"/>
    </row>
    <row r="810" customFormat="false" ht="299.25" hidden="false" customHeight="true" outlineLevel="0" collapsed="false">
      <c r="A810" s="17" t="str">
        <f aca="false">IF(LEFT(F810,15)="Наименование уч",F810,A809)</f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aca="false">IF(LEFT(F810,15)="Наименование ус",F810,IF(LEFT(F810,15)="Наименование ра",F810,B809))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aca="false">IF(LEFT(F810,1)="П",F810,C809)</f>
        <v>Показатели, характеризующие объем государственной услуги, установленные в государственном задании</v>
      </c>
      <c r="F810" s="19" t="s">
        <v>47</v>
      </c>
      <c r="G810" s="19"/>
      <c r="H810" s="19"/>
      <c r="I810" s="19"/>
      <c r="J810" s="19"/>
      <c r="K810" s="21" t="s">
        <v>48</v>
      </c>
      <c r="L810" s="21" t="s">
        <v>49</v>
      </c>
      <c r="M810" s="21" t="s">
        <v>20</v>
      </c>
      <c r="N810" s="21"/>
      <c r="O810" s="21"/>
    </row>
    <row r="811" customFormat="false" ht="299.25" hidden="false" customHeight="false" outlineLevel="0" collapsed="false">
      <c r="A811" s="17" t="str">
        <f aca="false">IF(LEFT(F811,15)="Наименование уч",F811,A810)</f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aca="false">IF(LEFT(F811,15)="Наименование ус",F811,IF(LEFT(F811,15)="Наименование ра",F811,B810))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aca="false">IF(LEFT(F811,1)="П",F811,C810)</f>
        <v>Показатели, характеризующие объем государственной услуги, установленные в государственном задании</v>
      </c>
      <c r="F811" s="25" t="s">
        <v>32</v>
      </c>
      <c r="G811" s="19" t="s">
        <v>580</v>
      </c>
      <c r="H811" s="21"/>
      <c r="I811" s="21"/>
      <c r="J811" s="21"/>
      <c r="K811" s="22"/>
      <c r="L811" s="21"/>
      <c r="M811" s="21"/>
      <c r="N811" s="21"/>
      <c r="O811" s="21"/>
    </row>
    <row r="812" customFormat="false" ht="299.25" hidden="false" customHeight="false" outlineLevel="0" collapsed="false">
      <c r="A812" s="17" t="str">
        <f aca="false">IF(LEFT(F812,15)="Наименование уч",F812,A811)</f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aca="false">IF(LEFT(F812,15)="Наименование ус",F812,IF(LEFT(F812,15)="Наименование ра",F812,B811))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aca="false">IF(LEFT(F812,1)="П",F812,C811)</f>
        <v>Показатели, характеризующие объем государственной услуги, установленные в государственном задании</v>
      </c>
      <c r="F812" s="25" t="s">
        <v>581</v>
      </c>
      <c r="G812" s="19" t="s">
        <v>582</v>
      </c>
      <c r="H812" s="19" t="s">
        <v>583</v>
      </c>
      <c r="I812" s="27" t="n">
        <v>246000</v>
      </c>
      <c r="J812" s="24" t="n">
        <v>1104061</v>
      </c>
      <c r="K812" s="22" t="n">
        <f aca="false">J812/I812</f>
        <v>4.48805284552846</v>
      </c>
      <c r="L812" s="33" t="n">
        <f aca="false">(K812+K813+K814+K815+K816+K817+K818+K819+K820)</f>
        <v>42.1857857509</v>
      </c>
      <c r="M812" s="19" t="s">
        <v>584</v>
      </c>
      <c r="N812" s="19" t="s">
        <v>585</v>
      </c>
      <c r="O812" s="23" t="n">
        <f aca="false">L812</f>
        <v>42.1857857509</v>
      </c>
    </row>
    <row r="813" customFormat="false" ht="299.25" hidden="false" customHeight="false" outlineLevel="0" collapsed="false">
      <c r="A813" s="17" t="str">
        <f aca="false">IF(LEFT(F813,15)="Наименование уч",F813,A812)</f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aca="false">IF(LEFT(F813,15)="Наименование ус",F813,IF(LEFT(F813,15)="Наименование ра",F813,B812))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aca="false">IF(LEFT(F813,1)="П",F813,C812)</f>
        <v>Показатели, характеризующие объем государственной услуги, установленные в государственном задании</v>
      </c>
      <c r="F813" s="50" t="s">
        <v>459</v>
      </c>
      <c r="G813" s="19" t="s">
        <v>586</v>
      </c>
      <c r="H813" s="19" t="s">
        <v>587</v>
      </c>
      <c r="I813" s="21" t="n">
        <v>640</v>
      </c>
      <c r="J813" s="21" t="n">
        <v>640</v>
      </c>
      <c r="K813" s="22" t="n">
        <f aca="false">J813/I813</f>
        <v>1</v>
      </c>
      <c r="L813" s="33"/>
      <c r="M813" s="19"/>
      <c r="N813" s="19" t="s">
        <v>588</v>
      </c>
      <c r="O813" s="23"/>
    </row>
    <row r="814" customFormat="false" ht="299.25" hidden="false" customHeight="false" outlineLevel="0" collapsed="false">
      <c r="A814" s="17" t="str">
        <f aca="false">IF(LEFT(F814,15)="Наименование уч",F814,A813)</f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aca="false">IF(LEFT(F814,15)="Наименование ус",F814,IF(LEFT(F814,15)="Наименование ра",F814,B813))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aca="false">IF(LEFT(F814,1)="П",F814,C813)</f>
        <v>Показатели, характеризующие объем государственной услуги, установленные в государственном задании</v>
      </c>
      <c r="F814" s="21" t="s">
        <v>589</v>
      </c>
      <c r="G814" s="19" t="s">
        <v>590</v>
      </c>
      <c r="H814" s="19" t="s">
        <v>591</v>
      </c>
      <c r="I814" s="21" t="n">
        <v>640</v>
      </c>
      <c r="J814" s="21" t="n">
        <v>2160</v>
      </c>
      <c r="K814" s="22" t="n">
        <f aca="false">J814/I814</f>
        <v>3.375</v>
      </c>
      <c r="L814" s="33"/>
      <c r="M814" s="19" t="s">
        <v>584</v>
      </c>
      <c r="N814" s="19" t="s">
        <v>588</v>
      </c>
      <c r="O814" s="23"/>
    </row>
    <row r="815" customFormat="false" ht="299.25" hidden="false" customHeight="false" outlineLevel="0" collapsed="false">
      <c r="A815" s="17" t="str">
        <f aca="false">IF(LEFT(F815,15)="Наименование уч",F815,A814)</f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aca="false">IF(LEFT(F815,15)="Наименование ус",F815,IF(LEFT(F815,15)="Наименование ра",F815,B814))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aca="false">IF(LEFT(F815,1)="П",F815,C814)</f>
        <v>Показатели, характеризующие объем государственной услуги, установленные в государственном задании</v>
      </c>
      <c r="F815" s="21" t="s">
        <v>592</v>
      </c>
      <c r="G815" s="19" t="s">
        <v>593</v>
      </c>
      <c r="H815" s="19" t="s">
        <v>594</v>
      </c>
      <c r="I815" s="21" t="n">
        <v>800</v>
      </c>
      <c r="J815" s="24" t="n">
        <v>12083</v>
      </c>
      <c r="K815" s="22" t="n">
        <f aca="false">J815/I815</f>
        <v>15.10375</v>
      </c>
      <c r="L815" s="33"/>
      <c r="M815" s="19" t="s">
        <v>584</v>
      </c>
      <c r="N815" s="19" t="s">
        <v>588</v>
      </c>
      <c r="O815" s="23"/>
    </row>
    <row r="816" customFormat="false" ht="299.25" hidden="false" customHeight="false" outlineLevel="0" collapsed="false">
      <c r="A816" s="17" t="str">
        <f aca="false">IF(LEFT(F816,15)="Наименование уч",F816,A815)</f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aca="false">IF(LEFT(F816,15)="Наименование ус",F816,IF(LEFT(F816,15)="Наименование ра",F816,B815))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aca="false">IF(LEFT(F816,1)="П",F816,C815)</f>
        <v>Показатели, характеризующие объем государственной услуги, установленные в государственном задании</v>
      </c>
      <c r="F816" s="21" t="s">
        <v>595</v>
      </c>
      <c r="G816" s="19" t="s">
        <v>596</v>
      </c>
      <c r="H816" s="19" t="s">
        <v>597</v>
      </c>
      <c r="I816" s="21" t="n">
        <v>492</v>
      </c>
      <c r="J816" s="24" t="n">
        <v>4511</v>
      </c>
      <c r="K816" s="22" t="n">
        <f aca="false">J816/I816</f>
        <v>9.16869918699187</v>
      </c>
      <c r="L816" s="33"/>
      <c r="M816" s="19" t="s">
        <v>584</v>
      </c>
      <c r="N816" s="19" t="s">
        <v>588</v>
      </c>
      <c r="O816" s="23"/>
    </row>
    <row r="817" customFormat="false" ht="299.25" hidden="false" customHeight="false" outlineLevel="0" collapsed="false">
      <c r="A817" s="17" t="str">
        <f aca="false">IF(LEFT(F817,15)="Наименование уч",F817,A816)</f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aca="false">IF(LEFT(F817,15)="Наименование ус",F817,IF(LEFT(F817,15)="Наименование ра",F817,B816))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aca="false">IF(LEFT(F817,1)="П",F817,C816)</f>
        <v>Показатели, характеризующие объем государственной услуги, установленные в государственном задании</v>
      </c>
      <c r="F817" s="50" t="s">
        <v>598</v>
      </c>
      <c r="G817" s="19" t="s">
        <v>599</v>
      </c>
      <c r="H817" s="19" t="s">
        <v>600</v>
      </c>
      <c r="I817" s="21" t="n">
        <v>12</v>
      </c>
      <c r="J817" s="21" t="n">
        <v>16</v>
      </c>
      <c r="K817" s="22" t="n">
        <f aca="false">J817/I817</f>
        <v>1.33333333333333</v>
      </c>
      <c r="L817" s="33"/>
      <c r="M817" s="19" t="s">
        <v>584</v>
      </c>
      <c r="N817" s="19" t="s">
        <v>588</v>
      </c>
      <c r="O817" s="23"/>
    </row>
    <row r="818" customFormat="false" ht="299.25" hidden="false" customHeight="false" outlineLevel="0" collapsed="false">
      <c r="A818" s="17" t="str">
        <f aca="false">IF(LEFT(F818,15)="Наименование уч",F818,A817)</f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aca="false">IF(LEFT(F818,15)="Наименование ус",F818,IF(LEFT(F818,15)="Наименование ра",F818,B817))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aca="false">IF(LEFT(F818,1)="П",F818,C817)</f>
        <v>Показатели, характеризующие объем государственной услуги, установленные в государственном задании</v>
      </c>
      <c r="F818" s="21" t="s">
        <v>601</v>
      </c>
      <c r="G818" s="19" t="s">
        <v>602</v>
      </c>
      <c r="H818" s="19" t="s">
        <v>546</v>
      </c>
      <c r="I818" s="21" t="n">
        <v>13.64</v>
      </c>
      <c r="J818" s="21" t="n">
        <v>30.4</v>
      </c>
      <c r="K818" s="22" t="n">
        <f aca="false">J818/I818</f>
        <v>2.22873900293255</v>
      </c>
      <c r="L818" s="33"/>
      <c r="M818" s="19" t="s">
        <v>584</v>
      </c>
      <c r="N818" s="19" t="s">
        <v>77</v>
      </c>
      <c r="O818" s="23"/>
    </row>
    <row r="819" customFormat="false" ht="299.25" hidden="false" customHeight="false" outlineLevel="0" collapsed="false">
      <c r="A819" s="17" t="str">
        <f aca="false">IF(LEFT(F819,15)="Наименование уч",F819,A818)</f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aca="false">IF(LEFT(F819,15)="Наименование ус",F819,IF(LEFT(F819,15)="Наименование ра",F819,B818))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aca="false">IF(LEFT(F819,1)="П",F819,C818)</f>
        <v>Показатели, характеризующие объем государственной услуги, установленные в государственном задании</v>
      </c>
      <c r="F819" s="21" t="s">
        <v>603</v>
      </c>
      <c r="G819" s="19" t="s">
        <v>59</v>
      </c>
      <c r="H819" s="19" t="s">
        <v>60</v>
      </c>
      <c r="I819" s="27" t="n">
        <v>3355.4</v>
      </c>
      <c r="J819" s="27" t="n">
        <v>3355.4</v>
      </c>
      <c r="K819" s="22" t="n">
        <f aca="false">J819/I819</f>
        <v>1</v>
      </c>
      <c r="L819" s="33"/>
      <c r="M819" s="21"/>
      <c r="N819" s="19" t="s">
        <v>77</v>
      </c>
      <c r="O819" s="23"/>
    </row>
    <row r="820" customFormat="false" ht="299.25" hidden="false" customHeight="false" outlineLevel="0" collapsed="false">
      <c r="A820" s="17" t="str">
        <f aca="false">IF(LEFT(F820,15)="Наименование уч",F820,A819)</f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aca="false">IF(LEFT(F820,15)="Наименование ус",F820,IF(LEFT(F820,15)="Наименование ра",F820,B819))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aca="false">IF(LEFT(F820,1)="П",F820,C819)</f>
        <v>Показатели, характеризующие объем государственной услуги, установленные в государственном задании</v>
      </c>
      <c r="F820" s="21" t="s">
        <v>604</v>
      </c>
      <c r="G820" s="19" t="s">
        <v>605</v>
      </c>
      <c r="H820" s="19" t="s">
        <v>439</v>
      </c>
      <c r="I820" s="21" t="n">
        <v>246</v>
      </c>
      <c r="J820" s="21" t="n">
        <v>1104.1</v>
      </c>
      <c r="K820" s="22" t="n">
        <f aca="false">J820/I820</f>
        <v>4.48821138211382</v>
      </c>
      <c r="L820" s="33"/>
      <c r="M820" s="19" t="s">
        <v>584</v>
      </c>
      <c r="N820" s="19" t="s">
        <v>31</v>
      </c>
      <c r="O820" s="23"/>
    </row>
    <row r="821" customFormat="false" ht="299.25" hidden="false" customHeight="false" outlineLevel="0" collapsed="false">
      <c r="A821" s="17" t="str">
        <f aca="false">IF(LEFT(F821,15)="Наименование уч",F821,A820)</f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aca="false">IF(LEFT(F821,15)="Наименование ус",F821,IF(LEFT(F821,15)="Наименование ра",F821,B820))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aca="false">IF(LEFT(F821,1)="П",F821,C820)</f>
        <v>Показатели, характеризующие объем государственной услуги, установленные в государственном задании</v>
      </c>
      <c r="F821" s="73"/>
      <c r="G821" s="66"/>
      <c r="H821" s="66"/>
      <c r="I821" s="73"/>
      <c r="J821" s="73"/>
      <c r="K821" s="73"/>
      <c r="L821" s="73"/>
      <c r="M821" s="73"/>
      <c r="N821" s="73"/>
      <c r="O821" s="73"/>
    </row>
    <row r="822" customFormat="false" ht="189.75" hidden="false" customHeight="true" outlineLevel="0" collapsed="false">
      <c r="A822" s="17" t="str">
        <f aca="false">IF(LEFT(F822,15)="Наименование уч",F822,A821)</f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aca="false">IF(LEFT(F822,15)="Наименование ус",F822,IF(LEFT(F822,15)="Наименование ра",F822,B821))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aca="false">IF(LEFT(F822,1)="П",F822,C821)</f>
        <v>Показатели, характеризующие объем государственной услуги, установленные в государственном задании</v>
      </c>
      <c r="F822" s="19" t="s">
        <v>606</v>
      </c>
      <c r="G822" s="19"/>
      <c r="H822" s="19"/>
      <c r="I822" s="19"/>
      <c r="J822" s="19"/>
      <c r="K822" s="19"/>
      <c r="L822" s="19"/>
      <c r="M822" s="19"/>
      <c r="N822" s="19"/>
      <c r="O822" s="19"/>
    </row>
    <row r="823" customFormat="false" ht="189" hidden="false" customHeight="true" outlineLevel="0" collapsed="false">
      <c r="A823" s="17" t="str">
        <f aca="false">IF(LEFT(F823,15)="Наименование уч",F823,A822)</f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aca="false">IF(LEFT(F823,15)="Наименование ус",F823,IF(LEFT(F823,15)="Наименование ра",F823,B822))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aca="false">IF(LEFT(F823,1)="П",F823,C822)</f>
        <v>Показатели, характеризующие качество государственной услуги, установленные в государственном задании</v>
      </c>
      <c r="F823" s="19" t="s">
        <v>17</v>
      </c>
      <c r="G823" s="19"/>
      <c r="H823" s="19"/>
      <c r="I823" s="19"/>
      <c r="J823" s="19"/>
      <c r="K823" s="19" t="s">
        <v>18</v>
      </c>
      <c r="L823" s="19" t="s">
        <v>19</v>
      </c>
      <c r="M823" s="19" t="s">
        <v>20</v>
      </c>
      <c r="N823" s="19"/>
      <c r="O823" s="19"/>
    </row>
    <row r="824" customFormat="false" ht="189" hidden="false" customHeight="false" outlineLevel="0" collapsed="false">
      <c r="A824" s="17" t="str">
        <f aca="false">IF(LEFT(F824,15)="Наименование уч",F824,A823)</f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aca="false">IF(LEFT(F824,15)="Наименование ус",F824,IF(LEFT(F824,15)="Наименование ра",F824,B823))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aca="false">IF(LEFT(F824,1)="П",F824,C823)</f>
        <v>Показатели, характеризующие качество государственной услуги, установленные в государственном задании</v>
      </c>
      <c r="F824" s="21" t="s">
        <v>461</v>
      </c>
      <c r="G824" s="41" t="s">
        <v>607</v>
      </c>
      <c r="H824" s="42" t="s">
        <v>23</v>
      </c>
      <c r="I824" s="21" t="s">
        <v>366</v>
      </c>
      <c r="J824" s="21" t="n">
        <v>50</v>
      </c>
      <c r="K824" s="22" t="n">
        <f aca="false">J824/50</f>
        <v>1</v>
      </c>
      <c r="L824" s="23" t="n">
        <f aca="false">(K824+K825+K826+K827+K828+K829+K830+K831+K832+K833+K834+K835)/12</f>
        <v>0.972796665380824</v>
      </c>
      <c r="M824" s="21"/>
      <c r="N824" s="37" t="s">
        <v>26</v>
      </c>
      <c r="O824" s="23" t="n">
        <f aca="false">(L824+L839)/2</f>
        <v>0.98586789753726</v>
      </c>
    </row>
    <row r="825" customFormat="false" ht="189" hidden="false" customHeight="false" outlineLevel="0" collapsed="false">
      <c r="A825" s="17" t="str">
        <f aca="false">IF(LEFT(F825,15)="Наименование уч",F825,A824)</f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aca="false">IF(LEFT(F825,15)="Наименование ус",F825,IF(LEFT(F825,15)="Наименование ра",F825,B824))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aca="false">IF(LEFT(F825,1)="П",F825,C824)</f>
        <v>Показатели, характеризующие качество государственной услуги, установленные в государственном задании</v>
      </c>
      <c r="F825" s="21" t="s">
        <v>464</v>
      </c>
      <c r="G825" s="41" t="s">
        <v>608</v>
      </c>
      <c r="H825" s="42" t="s">
        <v>29</v>
      </c>
      <c r="I825" s="21" t="s">
        <v>609</v>
      </c>
      <c r="J825" s="21" t="n">
        <v>3000</v>
      </c>
      <c r="K825" s="22" t="n">
        <f aca="false">J825/3000</f>
        <v>1</v>
      </c>
      <c r="L825" s="23"/>
      <c r="M825" s="21"/>
      <c r="N825" s="36" t="s">
        <v>31</v>
      </c>
      <c r="O825" s="23"/>
    </row>
    <row r="826" customFormat="false" ht="189" hidden="false" customHeight="false" outlineLevel="0" collapsed="false">
      <c r="A826" s="17" t="str">
        <f aca="false">IF(LEFT(F826,15)="Наименование уч",F826,A825)</f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aca="false">IF(LEFT(F826,15)="Наименование ус",F826,IF(LEFT(F826,15)="Наименование ра",F826,B825))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aca="false">IF(LEFT(F826,1)="П",F826,C825)</f>
        <v>Показатели, характеризующие качество государственной услуги, установленные в государственном задании</v>
      </c>
      <c r="F826" s="21" t="s">
        <v>610</v>
      </c>
      <c r="G826" s="43" t="s">
        <v>611</v>
      </c>
      <c r="H826" s="42" t="s">
        <v>29</v>
      </c>
      <c r="I826" s="21" t="s">
        <v>612</v>
      </c>
      <c r="J826" s="21" t="n">
        <v>1809</v>
      </c>
      <c r="K826" s="22" t="n">
        <f aca="false">J826/2222</f>
        <v>0.814131413141314</v>
      </c>
      <c r="L826" s="23"/>
      <c r="M826" s="19" t="s">
        <v>613</v>
      </c>
      <c r="N826" s="36" t="s">
        <v>31</v>
      </c>
      <c r="O826" s="23"/>
    </row>
    <row r="827" customFormat="false" ht="189" hidden="false" customHeight="false" outlineLevel="0" collapsed="false">
      <c r="A827" s="17" t="str">
        <f aca="false">IF(LEFT(F827,15)="Наименование уч",F827,A826)</f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aca="false">IF(LEFT(F827,15)="Наименование ус",F827,IF(LEFT(F827,15)="Наименование ра",F827,B826))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aca="false">IF(LEFT(F827,1)="П",F827,C826)</f>
        <v>Показатели, характеризующие качество государственной услуги, установленные в государственном задании</v>
      </c>
      <c r="F827" s="21" t="s">
        <v>614</v>
      </c>
      <c r="G827" s="41" t="s">
        <v>615</v>
      </c>
      <c r="H827" s="42" t="s">
        <v>29</v>
      </c>
      <c r="I827" s="21" t="s">
        <v>616</v>
      </c>
      <c r="J827" s="21" t="n">
        <v>1654</v>
      </c>
      <c r="K827" s="22" t="n">
        <f aca="false">J827/1750</f>
        <v>0.945142857142857</v>
      </c>
      <c r="L827" s="23"/>
      <c r="M827" s="19" t="s">
        <v>613</v>
      </c>
      <c r="N827" s="36" t="s">
        <v>31</v>
      </c>
      <c r="O827" s="23"/>
    </row>
    <row r="828" customFormat="false" ht="189" hidden="false" customHeight="false" outlineLevel="0" collapsed="false">
      <c r="A828" s="17" t="str">
        <f aca="false">IF(LEFT(F828,15)="Наименование уч",F828,A827)</f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aca="false">IF(LEFT(F828,15)="Наименование ус",F828,IF(LEFT(F828,15)="Наименование ра",F828,B827))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aca="false">IF(LEFT(F828,1)="П",F828,C827)</f>
        <v>Показатели, характеризующие качество государственной услуги, установленные в государственном задании</v>
      </c>
      <c r="F828" s="21" t="s">
        <v>617</v>
      </c>
      <c r="G828" s="41" t="s">
        <v>618</v>
      </c>
      <c r="H828" s="42" t="s">
        <v>29</v>
      </c>
      <c r="I828" s="21" t="s">
        <v>616</v>
      </c>
      <c r="J828" s="21" t="n">
        <v>1600</v>
      </c>
      <c r="K828" s="22" t="n">
        <f aca="false">J828/1750</f>
        <v>0.914285714285714</v>
      </c>
      <c r="L828" s="23"/>
      <c r="M828" s="19" t="s">
        <v>613</v>
      </c>
      <c r="N828" s="36" t="s">
        <v>31</v>
      </c>
      <c r="O828" s="23"/>
    </row>
    <row r="829" customFormat="false" ht="189" hidden="false" customHeight="false" outlineLevel="0" collapsed="false">
      <c r="A829" s="17" t="str">
        <f aca="false">IF(LEFT(F829,15)="Наименование уч",F829,A828)</f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aca="false">IF(LEFT(F829,15)="Наименование ус",F829,IF(LEFT(F829,15)="Наименование ра",F829,B828))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aca="false">IF(LEFT(F829,1)="П",F829,C828)</f>
        <v>Показатели, характеризующие качество государственной услуги, установленные в государственном задании</v>
      </c>
      <c r="F829" s="21" t="s">
        <v>619</v>
      </c>
      <c r="G829" s="41" t="s">
        <v>620</v>
      </c>
      <c r="H829" s="42" t="s">
        <v>29</v>
      </c>
      <c r="I829" s="21" t="s">
        <v>621</v>
      </c>
      <c r="J829" s="21" t="n">
        <v>1200</v>
      </c>
      <c r="K829" s="22" t="n">
        <f aca="false">J829/1200</f>
        <v>1</v>
      </c>
      <c r="L829" s="23"/>
      <c r="M829" s="21"/>
      <c r="N829" s="36" t="s">
        <v>31</v>
      </c>
      <c r="O829" s="23"/>
    </row>
    <row r="830" customFormat="false" ht="189" hidden="false" customHeight="false" outlineLevel="0" collapsed="false">
      <c r="A830" s="17" t="str">
        <f aca="false">IF(LEFT(F830,15)="Наименование уч",F830,A829)</f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aca="false">IF(LEFT(F830,15)="Наименование ус",F830,IF(LEFT(F830,15)="Наименование ра",F830,B829))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aca="false">IF(LEFT(F830,1)="П",F830,C829)</f>
        <v>Показатели, характеризующие качество государственной услуги, установленные в государственном задании</v>
      </c>
      <c r="F830" s="21" t="s">
        <v>622</v>
      </c>
      <c r="G830" s="41" t="s">
        <v>623</v>
      </c>
      <c r="H830" s="42" t="s">
        <v>481</v>
      </c>
      <c r="I830" s="21" t="s">
        <v>35</v>
      </c>
      <c r="J830" s="21" t="n">
        <v>1</v>
      </c>
      <c r="K830" s="22" t="n">
        <f aca="false">J830/1</f>
        <v>1</v>
      </c>
      <c r="L830" s="23"/>
      <c r="M830" s="21"/>
      <c r="N830" s="36" t="s">
        <v>31</v>
      </c>
      <c r="O830" s="23"/>
    </row>
    <row r="831" customFormat="false" ht="189" hidden="false" customHeight="false" outlineLevel="0" collapsed="false">
      <c r="A831" s="17" t="str">
        <f aca="false">IF(LEFT(F831,15)="Наименование уч",F831,A830)</f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aca="false">IF(LEFT(F831,15)="Наименование ус",F831,IF(LEFT(F831,15)="Наименование ра",F831,B830))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aca="false">IF(LEFT(F831,1)="П",F831,C830)</f>
        <v>Показатели, характеризующие качество государственной услуги, установленные в государственном задании</v>
      </c>
      <c r="F831" s="21" t="s">
        <v>624</v>
      </c>
      <c r="G831" s="41" t="s">
        <v>625</v>
      </c>
      <c r="H831" s="42" t="s">
        <v>481</v>
      </c>
      <c r="I831" s="21" t="s">
        <v>35</v>
      </c>
      <c r="J831" s="21" t="n">
        <v>1</v>
      </c>
      <c r="K831" s="22" t="n">
        <f aca="false">J831/1</f>
        <v>1</v>
      </c>
      <c r="L831" s="23"/>
      <c r="M831" s="21"/>
      <c r="N831" s="36" t="s">
        <v>31</v>
      </c>
      <c r="O831" s="23"/>
    </row>
    <row r="832" customFormat="false" ht="189" hidden="false" customHeight="false" outlineLevel="0" collapsed="false">
      <c r="A832" s="17" t="str">
        <f aca="false">IF(LEFT(F832,15)="Наименование уч",F832,A831)</f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aca="false">IF(LEFT(F832,15)="Наименование ус",F832,IF(LEFT(F832,15)="Наименование ра",F832,B831))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aca="false">IF(LEFT(F832,1)="П",F832,C831)</f>
        <v>Показатели, характеризующие качество государственной услуги, установленные в государственном задании</v>
      </c>
      <c r="F832" s="21" t="s">
        <v>626</v>
      </c>
      <c r="G832" s="41" t="s">
        <v>627</v>
      </c>
      <c r="H832" s="42" t="s">
        <v>481</v>
      </c>
      <c r="I832" s="21" t="s">
        <v>35</v>
      </c>
      <c r="J832" s="21" t="n">
        <v>1</v>
      </c>
      <c r="K832" s="22" t="n">
        <f aca="false">J832/1</f>
        <v>1</v>
      </c>
      <c r="L832" s="23"/>
      <c r="M832" s="21"/>
      <c r="N832" s="36" t="s">
        <v>31</v>
      </c>
      <c r="O832" s="23"/>
    </row>
    <row r="833" customFormat="false" ht="189" hidden="false" customHeight="false" outlineLevel="0" collapsed="false">
      <c r="A833" s="17" t="str">
        <f aca="false">IF(LEFT(F833,15)="Наименование уч",F833,A832)</f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aca="false">IF(LEFT(F833,15)="Наименование ус",F833,IF(LEFT(F833,15)="Наименование ра",F833,B832))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aca="false">IF(LEFT(F833,1)="П",F833,C832)</f>
        <v>Показатели, характеризующие качество государственной услуги, установленные в государственном задании</v>
      </c>
      <c r="F833" s="21" t="s">
        <v>628</v>
      </c>
      <c r="G833" s="41" t="s">
        <v>629</v>
      </c>
      <c r="H833" s="42" t="s">
        <v>481</v>
      </c>
      <c r="I833" s="21" t="s">
        <v>35</v>
      </c>
      <c r="J833" s="21" t="n">
        <v>1</v>
      </c>
      <c r="K833" s="22" t="n">
        <f aca="false">1/1</f>
        <v>1</v>
      </c>
      <c r="L833" s="23"/>
      <c r="M833" s="21"/>
      <c r="N833" s="36" t="s">
        <v>31</v>
      </c>
      <c r="O833" s="23"/>
    </row>
    <row r="834" customFormat="false" ht="189" hidden="false" customHeight="false" outlineLevel="0" collapsed="false">
      <c r="A834" s="17" t="str">
        <f aca="false">IF(LEFT(F834,15)="Наименование уч",F834,A833)</f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aca="false">IF(LEFT(F834,15)="Наименование ус",F834,IF(LEFT(F834,15)="Наименование ра",F834,B833))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aca="false">IF(LEFT(F834,1)="П",F834,C833)</f>
        <v>Показатели, характеризующие качество государственной услуги, установленные в государственном задании</v>
      </c>
      <c r="F834" s="21" t="s">
        <v>630</v>
      </c>
      <c r="G834" s="41" t="s">
        <v>631</v>
      </c>
      <c r="H834" s="42" t="s">
        <v>481</v>
      </c>
      <c r="I834" s="21" t="s">
        <v>35</v>
      </c>
      <c r="J834" s="21" t="n">
        <v>1</v>
      </c>
      <c r="K834" s="22" t="n">
        <f aca="false">J834/1</f>
        <v>1</v>
      </c>
      <c r="L834" s="23"/>
      <c r="M834" s="21"/>
      <c r="N834" s="36" t="s">
        <v>31</v>
      </c>
      <c r="O834" s="23"/>
    </row>
    <row r="835" customFormat="false" ht="189" hidden="false" customHeight="false" outlineLevel="0" collapsed="false">
      <c r="A835" s="17" t="str">
        <f aca="false">IF(LEFT(F835,15)="Наименование уч",F835,A834)</f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aca="false">IF(LEFT(F835,15)="Наименование ус",F835,IF(LEFT(F835,15)="Наименование ра",F835,B834))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aca="false">IF(LEFT(F835,1)="П",F835,C834)</f>
        <v>Показатели, характеризующие качество государственной услуги, установленные в государственном задании</v>
      </c>
      <c r="F835" s="21" t="s">
        <v>632</v>
      </c>
      <c r="G835" s="41" t="s">
        <v>633</v>
      </c>
      <c r="H835" s="42" t="s">
        <v>45</v>
      </c>
      <c r="I835" s="21" t="s">
        <v>35</v>
      </c>
      <c r="J835" s="21" t="n">
        <v>1</v>
      </c>
      <c r="K835" s="22" t="n">
        <f aca="false">J835/1</f>
        <v>1</v>
      </c>
      <c r="L835" s="23"/>
      <c r="M835" s="21"/>
      <c r="N835" s="36" t="s">
        <v>31</v>
      </c>
      <c r="O835" s="23"/>
    </row>
    <row r="836" customFormat="false" ht="189" hidden="false" customHeight="false" outlineLevel="0" collapsed="false">
      <c r="A836" s="17" t="str">
        <f aca="false">IF(LEFT(F836,15)="Наименование уч",F836,A835)</f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aca="false">IF(LEFT(F836,15)="Наименование ус",F836,IF(LEFT(F836,15)="Наименование ра",F836,B835))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aca="false">IF(LEFT(F836,1)="П",F836,C835)</f>
        <v>Показатели, характеризующие качество государственной услуги, установленные в государственном задании</v>
      </c>
      <c r="F836" s="32"/>
      <c r="G836" s="32"/>
      <c r="H836" s="32"/>
      <c r="I836" s="32"/>
      <c r="J836" s="32"/>
      <c r="K836" s="32"/>
      <c r="L836" s="32"/>
      <c r="M836" s="32"/>
      <c r="N836" s="32"/>
      <c r="O836" s="23"/>
    </row>
    <row r="837" customFormat="false" ht="189" hidden="false" customHeight="true" outlineLevel="0" collapsed="false">
      <c r="A837" s="17" t="str">
        <f aca="false">IF(LEFT(F837,15)="Наименование уч",F837,A836)</f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aca="false">IF(LEFT(F837,15)="Наименование ус",F837,IF(LEFT(F837,15)="Наименование ра",F837,B836))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aca="false">IF(LEFT(F837,1)="П",F837,C836)</f>
        <v>Показатели, характеризующие объем государственной услуги, установленные в государственном задании</v>
      </c>
      <c r="F837" s="19" t="s">
        <v>47</v>
      </c>
      <c r="G837" s="19"/>
      <c r="H837" s="19"/>
      <c r="I837" s="19"/>
      <c r="J837" s="19"/>
      <c r="K837" s="21" t="s">
        <v>48</v>
      </c>
      <c r="L837" s="21" t="s">
        <v>49</v>
      </c>
      <c r="M837" s="37" t="s">
        <v>20</v>
      </c>
      <c r="N837" s="37"/>
      <c r="O837" s="23"/>
    </row>
    <row r="838" customFormat="false" ht="189" hidden="false" customHeight="false" outlineLevel="0" collapsed="false">
      <c r="A838" s="17" t="str">
        <f aca="false">IF(LEFT(F838,15)="Наименование уч",F838,A837)</f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aca="false">IF(LEFT(F838,15)="Наименование ус",F838,IF(LEFT(F838,15)="Наименование ра",F838,B837))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aca="false">IF(LEFT(F838,1)="П",F838,C837)</f>
        <v>Показатели, характеризующие объем государственной услуги, установленные в государственном задании</v>
      </c>
      <c r="F838" s="25" t="s">
        <v>634</v>
      </c>
      <c r="G838" s="19" t="s">
        <v>635</v>
      </c>
      <c r="H838" s="21"/>
      <c r="I838" s="21"/>
      <c r="J838" s="21"/>
      <c r="K838" s="22"/>
      <c r="L838" s="21"/>
      <c r="M838" s="21"/>
      <c r="N838" s="37"/>
      <c r="O838" s="23"/>
    </row>
    <row r="839" customFormat="false" ht="189" hidden="false" customHeight="false" outlineLevel="0" collapsed="false">
      <c r="A839" s="17" t="str">
        <f aca="false">IF(LEFT(F839,15)="Наименование уч",F839,A838)</f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aca="false">IF(LEFT(F839,15)="Наименование ус",F839,IF(LEFT(F839,15)="Наименование ра",F839,B838))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aca="false">IF(LEFT(F839,1)="П",F839,C838)</f>
        <v>Показатели, характеризующие объем государственной услуги, установленные в государственном задании</v>
      </c>
      <c r="F839" s="21"/>
      <c r="G839" s="65" t="s">
        <v>484</v>
      </c>
      <c r="H839" s="59" t="s">
        <v>473</v>
      </c>
      <c r="I839" s="21" t="n">
        <v>52</v>
      </c>
      <c r="J839" s="21" t="n">
        <v>53</v>
      </c>
      <c r="K839" s="23" t="n">
        <f aca="false">J839/I839</f>
        <v>1.01923076923077</v>
      </c>
      <c r="L839" s="78" t="n">
        <f aca="false">(K839+K840+K841+K842+K843+K844+K847+K848+K849+K850+K851+K852+K855+K856+K857+K858+K859+K860+K863+K864+K865+K866+K867+K868+K871+K872+K873+K874+K875+K876)/30</f>
        <v>0.998939129693695</v>
      </c>
      <c r="M839" s="19" t="s">
        <v>636</v>
      </c>
      <c r="N839" s="36" t="s">
        <v>559</v>
      </c>
      <c r="O839" s="23"/>
    </row>
    <row r="840" customFormat="false" ht="189" hidden="false" customHeight="false" outlineLevel="0" collapsed="false">
      <c r="A840" s="17" t="str">
        <f aca="false">IF(LEFT(F840,15)="Наименование уч",F840,A839)</f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aca="false">IF(LEFT(F840,15)="Наименование ус",F840,IF(LEFT(F840,15)="Наименование ра",F840,B839))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aca="false">IF(LEFT(F840,1)="П",F840,C839)</f>
        <v>Показатели, характеризующие объем государственной услуги, установленные в государственном задании</v>
      </c>
      <c r="F840" s="21"/>
      <c r="G840" s="65" t="s">
        <v>637</v>
      </c>
      <c r="H840" s="59" t="s">
        <v>487</v>
      </c>
      <c r="I840" s="26" t="n">
        <v>728</v>
      </c>
      <c r="J840" s="26" t="n">
        <v>728</v>
      </c>
      <c r="K840" s="23" t="n">
        <f aca="false">J840/I840</f>
        <v>1</v>
      </c>
      <c r="L840" s="78"/>
      <c r="M840" s="21"/>
      <c r="N840" s="36" t="s">
        <v>559</v>
      </c>
      <c r="O840" s="23"/>
    </row>
    <row r="841" customFormat="false" ht="189" hidden="false" customHeight="false" outlineLevel="0" collapsed="false">
      <c r="A841" s="17" t="str">
        <f aca="false">IF(LEFT(F841,15)="Наименование уч",F841,A840)</f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aca="false">IF(LEFT(F841,15)="Наименование ус",F841,IF(LEFT(F841,15)="Наименование ра",F841,B840))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aca="false">IF(LEFT(F841,1)="П",F841,C840)</f>
        <v>Показатели, характеризующие объем государственной услуги, установленные в государственном задании</v>
      </c>
      <c r="F841" s="21"/>
      <c r="G841" s="65" t="s">
        <v>345</v>
      </c>
      <c r="H841" s="59" t="s">
        <v>56</v>
      </c>
      <c r="I841" s="21" t="n">
        <v>4837.64</v>
      </c>
      <c r="J841" s="21" t="n">
        <v>4837.64</v>
      </c>
      <c r="K841" s="23" t="n">
        <f aca="false">J841/I841</f>
        <v>1</v>
      </c>
      <c r="L841" s="78"/>
      <c r="M841" s="21"/>
      <c r="N841" s="36" t="s">
        <v>559</v>
      </c>
      <c r="O841" s="23"/>
    </row>
    <row r="842" customFormat="false" ht="189" hidden="false" customHeight="false" outlineLevel="0" collapsed="false">
      <c r="A842" s="17" t="str">
        <f aca="false">IF(LEFT(F842,15)="Наименование уч",F842,A841)</f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aca="false">IF(LEFT(F842,15)="Наименование ус",F842,IF(LEFT(F842,15)="Наименование ра",F842,B841))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aca="false">IF(LEFT(F842,1)="П",F842,C841)</f>
        <v>Показатели, характеризующие объем государственной услуги, установленные в государственном задании</v>
      </c>
      <c r="F842" s="21"/>
      <c r="G842" s="65" t="s">
        <v>486</v>
      </c>
      <c r="H842" s="59" t="s">
        <v>487</v>
      </c>
      <c r="I842" s="29" t="n">
        <v>182</v>
      </c>
      <c r="J842" s="29" t="n">
        <v>182</v>
      </c>
      <c r="K842" s="23" t="n">
        <f aca="false">J842/I842</f>
        <v>1</v>
      </c>
      <c r="L842" s="78"/>
      <c r="M842" s="21"/>
      <c r="N842" s="36" t="s">
        <v>559</v>
      </c>
      <c r="O842" s="23"/>
    </row>
    <row r="843" customFormat="false" ht="189" hidden="false" customHeight="false" outlineLevel="0" collapsed="false">
      <c r="A843" s="17" t="str">
        <f aca="false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aca="false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aca="false">IF(LEFT(F843,1)="П",F843,C842)</f>
        <v>Показатели, характеризующие объем государственной услуги, установленные в государственном задании</v>
      </c>
      <c r="F843" s="21"/>
      <c r="G843" s="65" t="s">
        <v>493</v>
      </c>
      <c r="H843" s="59" t="s">
        <v>439</v>
      </c>
      <c r="I843" s="21" t="n">
        <v>156</v>
      </c>
      <c r="J843" s="21" t="n">
        <v>156</v>
      </c>
      <c r="K843" s="23" t="n">
        <f aca="false">J843/I843</f>
        <v>1</v>
      </c>
      <c r="L843" s="78"/>
      <c r="M843" s="21"/>
      <c r="N843" s="36" t="s">
        <v>559</v>
      </c>
      <c r="O843" s="23"/>
    </row>
    <row r="844" customFormat="false" ht="189" hidden="false" customHeight="false" outlineLevel="0" collapsed="false">
      <c r="A844" s="17" t="str">
        <f aca="false">IF(LEFT(F844,15)="Наименование уч",F844,A843)</f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aca="false">IF(LEFT(F844,15)="Наименование ус",F844,IF(LEFT(F844,15)="Наименование ра",F844,B843))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aca="false">IF(LEFT(F844,1)="П",F844,C843)</f>
        <v>Показатели, характеризующие объем государственной услуги, установленные в государственном задании</v>
      </c>
      <c r="F844" s="21"/>
      <c r="G844" s="79" t="s">
        <v>638</v>
      </c>
      <c r="H844" s="69" t="s">
        <v>449</v>
      </c>
      <c r="I844" s="21" t="n">
        <v>3521.8</v>
      </c>
      <c r="J844" s="21" t="n">
        <v>3521.8</v>
      </c>
      <c r="K844" s="23" t="n">
        <f aca="false">J844/I844</f>
        <v>1</v>
      </c>
      <c r="L844" s="78"/>
      <c r="M844" s="21"/>
      <c r="N844" s="37" t="s">
        <v>639</v>
      </c>
      <c r="O844" s="23"/>
    </row>
    <row r="845" customFormat="false" ht="189" hidden="false" customHeight="false" outlineLevel="0" collapsed="false">
      <c r="A845" s="17" t="str">
        <f aca="false">IF(LEFT(F845,15)="Наименование уч",F845,A844)</f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aca="false">IF(LEFT(F845,15)="Наименование ус",F845,IF(LEFT(F845,15)="Наименование ра",F845,B844))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aca="false">IF(LEFT(F845,1)="П",F845,C844)</f>
        <v>Показатели, характеризующие объем государственной услуги, установленные в государственном задании</v>
      </c>
      <c r="F845" s="32"/>
      <c r="G845" s="32"/>
      <c r="H845" s="32"/>
      <c r="I845" s="32"/>
      <c r="J845" s="32"/>
      <c r="K845" s="80"/>
      <c r="L845" s="78"/>
      <c r="M845" s="32"/>
      <c r="N845" s="32"/>
      <c r="O845" s="23"/>
    </row>
    <row r="846" customFormat="false" ht="189" hidden="false" customHeight="false" outlineLevel="0" collapsed="false">
      <c r="A846" s="17" t="str">
        <f aca="false">IF(LEFT(F846,15)="Наименование уч",F846,A845)</f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aca="false">IF(LEFT(F846,15)="Наименование ус",F846,IF(LEFT(F846,15)="Наименование ра",F846,B845))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aca="false">IF(LEFT(F846,1)="П",F846,C845)</f>
        <v>Показатели, характеризующие объем государственной услуги, установленные в государственном задании</v>
      </c>
      <c r="F846" s="25" t="s">
        <v>640</v>
      </c>
      <c r="G846" s="19" t="s">
        <v>641</v>
      </c>
      <c r="H846" s="21"/>
      <c r="I846" s="21"/>
      <c r="J846" s="21"/>
      <c r="K846" s="22"/>
      <c r="L846" s="78"/>
      <c r="M846" s="21"/>
      <c r="N846" s="37"/>
      <c r="O846" s="23"/>
    </row>
    <row r="847" customFormat="false" ht="189" hidden="false" customHeight="false" outlineLevel="0" collapsed="false">
      <c r="A847" s="17" t="str">
        <f aca="false">IF(LEFT(F847,15)="Наименование уч",F847,A846)</f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aca="false">IF(LEFT(F847,15)="Наименование ус",F847,IF(LEFT(F847,15)="Наименование ра",F847,B846))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aca="false">IF(LEFT(F847,1)="П",F847,C846)</f>
        <v>Показатели, характеризующие объем государственной услуги, установленные в государственном задании</v>
      </c>
      <c r="F847" s="21"/>
      <c r="G847" s="65" t="s">
        <v>484</v>
      </c>
      <c r="H847" s="59" t="s">
        <v>473</v>
      </c>
      <c r="I847" s="21" t="n">
        <v>52</v>
      </c>
      <c r="J847" s="21" t="n">
        <v>52</v>
      </c>
      <c r="K847" s="23" t="n">
        <f aca="false">J847/I847</f>
        <v>1</v>
      </c>
      <c r="L847" s="78"/>
      <c r="M847" s="21"/>
      <c r="N847" s="36" t="s">
        <v>559</v>
      </c>
      <c r="O847" s="23"/>
    </row>
    <row r="848" customFormat="false" ht="189" hidden="false" customHeight="false" outlineLevel="0" collapsed="false">
      <c r="A848" s="17" t="str">
        <f aca="false">IF(LEFT(F848,15)="Наименование уч",F848,A847)</f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aca="false">IF(LEFT(F848,15)="Наименование ус",F848,IF(LEFT(F848,15)="Наименование ра",F848,B847))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aca="false">IF(LEFT(F848,1)="П",F848,C847)</f>
        <v>Показатели, характеризующие объем государственной услуги, установленные в государственном задании</v>
      </c>
      <c r="F848" s="21"/>
      <c r="G848" s="65" t="s">
        <v>637</v>
      </c>
      <c r="H848" s="59" t="s">
        <v>487</v>
      </c>
      <c r="I848" s="26" t="n">
        <v>728</v>
      </c>
      <c r="J848" s="26" t="n">
        <v>728</v>
      </c>
      <c r="K848" s="23" t="n">
        <f aca="false">J848/I848</f>
        <v>1</v>
      </c>
      <c r="L848" s="78"/>
      <c r="M848" s="21"/>
      <c r="N848" s="36" t="s">
        <v>559</v>
      </c>
      <c r="O848" s="23"/>
    </row>
    <row r="849" customFormat="false" ht="189" hidden="false" customHeight="false" outlineLevel="0" collapsed="false">
      <c r="A849" s="17" t="str">
        <f aca="false">IF(LEFT(F849,15)="Наименование уч",F849,A848)</f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aca="false">IF(LEFT(F849,15)="Наименование ус",F849,IF(LEFT(F849,15)="Наименование ра",F849,B848))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aca="false">IF(LEFT(F849,1)="П",F849,C848)</f>
        <v>Показатели, характеризующие объем государственной услуги, установленные в государственном задании</v>
      </c>
      <c r="F849" s="21"/>
      <c r="G849" s="65" t="s">
        <v>345</v>
      </c>
      <c r="H849" s="59" t="s">
        <v>56</v>
      </c>
      <c r="I849" s="21" t="n">
        <v>5080.91</v>
      </c>
      <c r="J849" s="21" t="n">
        <v>5080.91</v>
      </c>
      <c r="K849" s="23" t="n">
        <f aca="false">J849/I849</f>
        <v>1</v>
      </c>
      <c r="L849" s="78"/>
      <c r="M849" s="21"/>
      <c r="N849" s="36" t="s">
        <v>559</v>
      </c>
      <c r="O849" s="23"/>
    </row>
    <row r="850" customFormat="false" ht="189" hidden="false" customHeight="false" outlineLevel="0" collapsed="false">
      <c r="A850" s="17" t="str">
        <f aca="false">IF(LEFT(F850,15)="Наименование уч",F850,A849)</f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aca="false">IF(LEFT(F850,15)="Наименование ус",F850,IF(LEFT(F850,15)="Наименование ра",F850,B849))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aca="false">IF(LEFT(F850,1)="П",F850,C849)</f>
        <v>Показатели, характеризующие объем государственной услуги, установленные в государственном задании</v>
      </c>
      <c r="F850" s="21"/>
      <c r="G850" s="65" t="s">
        <v>486</v>
      </c>
      <c r="H850" s="59" t="s">
        <v>487</v>
      </c>
      <c r="I850" s="29" t="n">
        <v>182</v>
      </c>
      <c r="J850" s="29" t="n">
        <v>182</v>
      </c>
      <c r="K850" s="23" t="n">
        <f aca="false">J850/I850</f>
        <v>1</v>
      </c>
      <c r="L850" s="78"/>
      <c r="M850" s="21"/>
      <c r="N850" s="36" t="s">
        <v>559</v>
      </c>
      <c r="O850" s="23"/>
    </row>
    <row r="851" customFormat="false" ht="189" hidden="false" customHeight="false" outlineLevel="0" collapsed="false">
      <c r="A851" s="17" t="str">
        <f aca="false">IF(LEFT(F851,15)="Наименование уч",F851,A850)</f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aca="false">IF(LEFT(F851,15)="Наименование ус",F851,IF(LEFT(F851,15)="Наименование ра",F851,B850))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aca="false">IF(LEFT(F851,1)="П",F851,C850)</f>
        <v>Показатели, характеризующие объем государственной услуги, установленные в государственном задании</v>
      </c>
      <c r="F851" s="21"/>
      <c r="G851" s="65" t="s">
        <v>493</v>
      </c>
      <c r="H851" s="59" t="s">
        <v>439</v>
      </c>
      <c r="I851" s="21" t="n">
        <v>116</v>
      </c>
      <c r="J851" s="21" t="n">
        <v>103</v>
      </c>
      <c r="K851" s="23" t="n">
        <f aca="false">J851/I851</f>
        <v>0.887931034482759</v>
      </c>
      <c r="L851" s="78"/>
      <c r="M851" s="21" t="s">
        <v>642</v>
      </c>
      <c r="N851" s="36" t="s">
        <v>559</v>
      </c>
      <c r="O851" s="23"/>
    </row>
    <row r="852" customFormat="false" ht="189" hidden="false" customHeight="false" outlineLevel="0" collapsed="false">
      <c r="A852" s="17" t="str">
        <f aca="false">IF(LEFT(F852,15)="Наименование уч",F852,A851)</f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aca="false">IF(LEFT(F852,15)="Наименование ус",F852,IF(LEFT(F852,15)="Наименование ра",F852,B851))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aca="false">IF(LEFT(F852,1)="П",F852,C851)</f>
        <v>Показатели, характеризующие объем государственной услуги, установленные в государственном задании</v>
      </c>
      <c r="F852" s="21"/>
      <c r="G852" s="79" t="s">
        <v>638</v>
      </c>
      <c r="H852" s="69" t="s">
        <v>449</v>
      </c>
      <c r="I852" s="21" t="n">
        <v>3698.9</v>
      </c>
      <c r="J852" s="21" t="n">
        <v>3698.9</v>
      </c>
      <c r="K852" s="23" t="n">
        <f aca="false">J852/I852</f>
        <v>1</v>
      </c>
      <c r="L852" s="78"/>
      <c r="M852" s="21"/>
      <c r="N852" s="37" t="s">
        <v>639</v>
      </c>
      <c r="O852" s="23"/>
    </row>
    <row r="853" customFormat="false" ht="189" hidden="false" customHeight="false" outlineLevel="0" collapsed="false">
      <c r="A853" s="17" t="str">
        <f aca="false">IF(LEFT(F853,15)="Наименование уч",F853,A852)</f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aca="false">IF(LEFT(F853,15)="Наименование ус",F853,IF(LEFT(F853,15)="Наименование ра",F853,B852))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aca="false">IF(LEFT(F853,1)="П",F853,C852)</f>
        <v>Показатели, характеризующие объем государственной услуги, установленные в государственном задании</v>
      </c>
      <c r="F853" s="32"/>
      <c r="G853" s="32"/>
      <c r="H853" s="32"/>
      <c r="I853" s="32"/>
      <c r="J853" s="32"/>
      <c r="K853" s="80"/>
      <c r="L853" s="78"/>
      <c r="M853" s="32"/>
      <c r="N853" s="32"/>
      <c r="O853" s="23"/>
    </row>
    <row r="854" customFormat="false" ht="189" hidden="false" customHeight="false" outlineLevel="0" collapsed="false">
      <c r="A854" s="17" t="str">
        <f aca="false">IF(LEFT(F854,15)="Наименование уч",F854,A853)</f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aca="false">IF(LEFT(F854,15)="Наименование ус",F854,IF(LEFT(F854,15)="Наименование ра",F854,B853))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aca="false">IF(LEFT(F854,1)="П",F854,C853)</f>
        <v>Показатели, характеризующие объем государственной услуги, установленные в государственном задании</v>
      </c>
      <c r="F854" s="25" t="s">
        <v>643</v>
      </c>
      <c r="G854" s="19" t="s">
        <v>644</v>
      </c>
      <c r="H854" s="21"/>
      <c r="I854" s="21"/>
      <c r="J854" s="21"/>
      <c r="K854" s="22"/>
      <c r="L854" s="78"/>
      <c r="M854" s="21"/>
      <c r="N854" s="37"/>
      <c r="O854" s="23"/>
    </row>
    <row r="855" customFormat="false" ht="189" hidden="false" customHeight="false" outlineLevel="0" collapsed="false">
      <c r="A855" s="17" t="str">
        <f aca="false">IF(LEFT(F855,15)="Наименование уч",F855,A854)</f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aca="false">IF(LEFT(F855,15)="Наименование ус",F855,IF(LEFT(F855,15)="Наименование ра",F855,B854))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aca="false">IF(LEFT(F855,1)="П",F855,C854)</f>
        <v>Показатели, характеризующие объем государственной услуги, установленные в государственном задании</v>
      </c>
      <c r="F855" s="21"/>
      <c r="G855" s="65" t="s">
        <v>484</v>
      </c>
      <c r="H855" s="59" t="s">
        <v>473</v>
      </c>
      <c r="I855" s="21" t="n">
        <v>52</v>
      </c>
      <c r="J855" s="21" t="n">
        <v>53</v>
      </c>
      <c r="K855" s="23" t="n">
        <f aca="false">J855/I855</f>
        <v>1.01923076923077</v>
      </c>
      <c r="L855" s="78"/>
      <c r="M855" s="19" t="s">
        <v>636</v>
      </c>
      <c r="N855" s="36" t="s">
        <v>559</v>
      </c>
      <c r="O855" s="23"/>
    </row>
    <row r="856" customFormat="false" ht="189" hidden="false" customHeight="false" outlineLevel="0" collapsed="false">
      <c r="A856" s="17" t="str">
        <f aca="false">IF(LEFT(F856,15)="Наименование уч",F856,A855)</f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aca="false">IF(LEFT(F856,15)="Наименование ус",F856,IF(LEFT(F856,15)="Наименование ра",F856,B855))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aca="false">IF(LEFT(F856,1)="П",F856,C855)</f>
        <v>Показатели, характеризующие объем государственной услуги, установленные в государственном задании</v>
      </c>
      <c r="F856" s="21"/>
      <c r="G856" s="65" t="s">
        <v>637</v>
      </c>
      <c r="H856" s="59" t="s">
        <v>487</v>
      </c>
      <c r="I856" s="26" t="n">
        <v>572</v>
      </c>
      <c r="J856" s="26" t="n">
        <v>583</v>
      </c>
      <c r="K856" s="23" t="n">
        <f aca="false">J856/I856</f>
        <v>1.01923076923077</v>
      </c>
      <c r="L856" s="78"/>
      <c r="M856" s="21"/>
      <c r="N856" s="36" t="s">
        <v>559</v>
      </c>
      <c r="O856" s="23"/>
    </row>
    <row r="857" customFormat="false" ht="189" hidden="false" customHeight="false" outlineLevel="0" collapsed="false">
      <c r="A857" s="17" t="str">
        <f aca="false">IF(LEFT(F857,15)="Наименование уч",F857,A856)</f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aca="false">IF(LEFT(F857,15)="Наименование ус",F857,IF(LEFT(F857,15)="Наименование ра",F857,B856))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aca="false">IF(LEFT(F857,1)="П",F857,C856)</f>
        <v>Показатели, характеризующие объем государственной услуги, установленные в государственном задании</v>
      </c>
      <c r="F857" s="21"/>
      <c r="G857" s="65" t="s">
        <v>345</v>
      </c>
      <c r="H857" s="59" t="s">
        <v>56</v>
      </c>
      <c r="I857" s="21" t="n">
        <v>4927.1</v>
      </c>
      <c r="J857" s="21" t="n">
        <v>4834.13</v>
      </c>
      <c r="K857" s="23" t="n">
        <f aca="false">J857/I857</f>
        <v>0.981130888352175</v>
      </c>
      <c r="L857" s="78"/>
      <c r="M857" s="21"/>
      <c r="N857" s="36" t="s">
        <v>559</v>
      </c>
      <c r="O857" s="23"/>
    </row>
    <row r="858" customFormat="false" ht="189" hidden="false" customHeight="false" outlineLevel="0" collapsed="false">
      <c r="A858" s="17" t="str">
        <f aca="false">IF(LEFT(F858,15)="Наименование уч",F858,A857)</f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aca="false">IF(LEFT(F858,15)="Наименование ус",F858,IF(LEFT(F858,15)="Наименование ра",F858,B857))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aca="false">IF(LEFT(F858,1)="П",F858,C857)</f>
        <v>Показатели, характеризующие объем государственной услуги, установленные в государственном задании</v>
      </c>
      <c r="F858" s="21"/>
      <c r="G858" s="65" t="s">
        <v>486</v>
      </c>
      <c r="H858" s="59" t="s">
        <v>487</v>
      </c>
      <c r="I858" s="29" t="n">
        <v>143</v>
      </c>
      <c r="J858" s="29" t="n">
        <v>146</v>
      </c>
      <c r="K858" s="23" t="n">
        <f aca="false">J858/I858</f>
        <v>1.02097902097902</v>
      </c>
      <c r="L858" s="78"/>
      <c r="M858" s="21"/>
      <c r="N858" s="36" t="s">
        <v>559</v>
      </c>
      <c r="O858" s="23"/>
    </row>
    <row r="859" customFormat="false" ht="189" hidden="false" customHeight="false" outlineLevel="0" collapsed="false">
      <c r="A859" s="17" t="str">
        <f aca="false">IF(LEFT(F859,15)="Наименование уч",F859,A858)</f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aca="false">IF(LEFT(F859,15)="Наименование ус",F859,IF(LEFT(F859,15)="Наименование ра",F859,B858))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aca="false">IF(LEFT(F859,1)="П",F859,C858)</f>
        <v>Показатели, характеризующие объем государственной услуги, установленные в государственном задании</v>
      </c>
      <c r="F859" s="21"/>
      <c r="G859" s="65" t="s">
        <v>493</v>
      </c>
      <c r="H859" s="59" t="s">
        <v>439</v>
      </c>
      <c r="I859" s="21" t="n">
        <v>92</v>
      </c>
      <c r="J859" s="21" t="n">
        <v>93</v>
      </c>
      <c r="K859" s="23" t="n">
        <f aca="false">J859/I859</f>
        <v>1.01086956521739</v>
      </c>
      <c r="L859" s="78"/>
      <c r="M859" s="21" t="s">
        <v>642</v>
      </c>
      <c r="N859" s="36" t="s">
        <v>559</v>
      </c>
      <c r="O859" s="23"/>
    </row>
    <row r="860" customFormat="false" ht="189" hidden="false" customHeight="false" outlineLevel="0" collapsed="false">
      <c r="A860" s="17" t="str">
        <f aca="false">IF(LEFT(F860,15)="Наименование уч",F860,A859)</f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aca="false">IF(LEFT(F860,15)="Наименование ус",F860,IF(LEFT(F860,15)="Наименование ра",F860,B859))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aca="false">IF(LEFT(F860,1)="П",F860,C859)</f>
        <v>Показатели, характеризующие объем государственной услуги, установленные в государственном задании</v>
      </c>
      <c r="F860" s="21"/>
      <c r="G860" s="79" t="s">
        <v>638</v>
      </c>
      <c r="H860" s="69" t="s">
        <v>449</v>
      </c>
      <c r="I860" s="21" t="n">
        <v>2818.3</v>
      </c>
      <c r="J860" s="21" t="n">
        <v>2818.3</v>
      </c>
      <c r="K860" s="23" t="n">
        <f aca="false">J860/I860</f>
        <v>1</v>
      </c>
      <c r="L860" s="78"/>
      <c r="M860" s="21"/>
      <c r="N860" s="37" t="s">
        <v>639</v>
      </c>
      <c r="O860" s="23"/>
    </row>
    <row r="861" customFormat="false" ht="189" hidden="false" customHeight="false" outlineLevel="0" collapsed="false">
      <c r="A861" s="17" t="str">
        <f aca="false">IF(LEFT(F861,15)="Наименование уч",F861,A860)</f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aca="false">IF(LEFT(F861,15)="Наименование ус",F861,IF(LEFT(F861,15)="Наименование ра",F861,B860))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aca="false">IF(LEFT(F861,1)="П",F861,C860)</f>
        <v>Показатели, характеризующие объем государственной услуги, установленные в государственном задании</v>
      </c>
      <c r="F861" s="32"/>
      <c r="G861" s="32"/>
      <c r="H861" s="32"/>
      <c r="I861" s="32"/>
      <c r="J861" s="32"/>
      <c r="K861" s="80"/>
      <c r="L861" s="78"/>
      <c r="M861" s="32"/>
      <c r="N861" s="32"/>
      <c r="O861" s="23"/>
    </row>
    <row r="862" customFormat="false" ht="189" hidden="false" customHeight="false" outlineLevel="0" collapsed="false">
      <c r="A862" s="17" t="str">
        <f aca="false">IF(LEFT(F862,15)="Наименование уч",F862,A861)</f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aca="false">IF(LEFT(F862,15)="Наименование ус",F862,IF(LEFT(F862,15)="Наименование ра",F862,B861))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aca="false">IF(LEFT(F862,1)="П",F862,C861)</f>
        <v>Показатели, характеризующие объем государственной услуги, установленные в государственном задании</v>
      </c>
      <c r="F862" s="25" t="s">
        <v>645</v>
      </c>
      <c r="G862" s="19" t="s">
        <v>646</v>
      </c>
      <c r="H862" s="21"/>
      <c r="I862" s="21"/>
      <c r="J862" s="21"/>
      <c r="K862" s="22"/>
      <c r="L862" s="78"/>
      <c r="M862" s="21"/>
      <c r="N862" s="37"/>
      <c r="O862" s="23"/>
    </row>
    <row r="863" customFormat="false" ht="189" hidden="false" customHeight="false" outlineLevel="0" collapsed="false">
      <c r="A863" s="17" t="str">
        <f aca="false">IF(LEFT(F863,15)="Наименование уч",F863,A862)</f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aca="false">IF(LEFT(F863,15)="Наименование ус",F863,IF(LEFT(F863,15)="Наименование ра",F863,B862))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aca="false">IF(LEFT(F863,1)="П",F863,C862)</f>
        <v>Показатели, характеризующие объем государственной услуги, установленные в государственном задании</v>
      </c>
      <c r="F863" s="21"/>
      <c r="G863" s="65" t="s">
        <v>484</v>
      </c>
      <c r="H863" s="59" t="s">
        <v>473</v>
      </c>
      <c r="I863" s="21" t="n">
        <v>52</v>
      </c>
      <c r="J863" s="21" t="n">
        <v>52</v>
      </c>
      <c r="K863" s="23" t="n">
        <f aca="false">J863/I863</f>
        <v>1</v>
      </c>
      <c r="L863" s="78"/>
      <c r="M863" s="21"/>
      <c r="N863" s="36" t="s">
        <v>559</v>
      </c>
      <c r="O863" s="23"/>
    </row>
    <row r="864" customFormat="false" ht="189" hidden="false" customHeight="false" outlineLevel="0" collapsed="false">
      <c r="A864" s="17" t="str">
        <f aca="false">IF(LEFT(F864,15)="Наименование уч",F864,A863)</f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aca="false">IF(LEFT(F864,15)="Наименование ус",F864,IF(LEFT(F864,15)="Наименование ра",F864,B863))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aca="false">IF(LEFT(F864,1)="П",F864,C863)</f>
        <v>Показатели, характеризующие объем государственной услуги, установленные в государственном задании</v>
      </c>
      <c r="F864" s="21"/>
      <c r="G864" s="65" t="s">
        <v>637</v>
      </c>
      <c r="H864" s="59" t="s">
        <v>487</v>
      </c>
      <c r="I864" s="26" t="n">
        <v>572</v>
      </c>
      <c r="J864" s="26" t="n">
        <v>572</v>
      </c>
      <c r="K864" s="23" t="n">
        <f aca="false">J864/I864</f>
        <v>1</v>
      </c>
      <c r="L864" s="78"/>
      <c r="M864" s="21"/>
      <c r="N864" s="36" t="s">
        <v>559</v>
      </c>
      <c r="O864" s="23"/>
    </row>
    <row r="865" customFormat="false" ht="189" hidden="false" customHeight="false" outlineLevel="0" collapsed="false">
      <c r="A865" s="17" t="str">
        <f aca="false">IF(LEFT(F865,15)="Наименование уч",F865,A864)</f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aca="false">IF(LEFT(F865,15)="Наименование ус",F865,IF(LEFT(F865,15)="Наименование ра",F865,B864))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aca="false">IF(LEFT(F865,1)="П",F865,C864)</f>
        <v>Показатели, характеризующие объем государственной услуги, установленные в государственном задании</v>
      </c>
      <c r="F865" s="21"/>
      <c r="G865" s="65" t="s">
        <v>345</v>
      </c>
      <c r="H865" s="59" t="s">
        <v>56</v>
      </c>
      <c r="I865" s="21" t="n">
        <v>4668.88</v>
      </c>
      <c r="J865" s="21" t="n">
        <v>4668.88</v>
      </c>
      <c r="K865" s="23" t="n">
        <f aca="false">J865/I865</f>
        <v>1</v>
      </c>
      <c r="L865" s="78"/>
      <c r="M865" s="21"/>
      <c r="N865" s="36" t="s">
        <v>559</v>
      </c>
      <c r="O865" s="23"/>
    </row>
    <row r="866" customFormat="false" ht="189" hidden="false" customHeight="false" outlineLevel="0" collapsed="false">
      <c r="A866" s="17" t="str">
        <f aca="false">IF(LEFT(F866,15)="Наименование уч",F866,A865)</f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aca="false">IF(LEFT(F866,15)="Наименование ус",F866,IF(LEFT(F866,15)="Наименование ра",F866,B865))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aca="false">IF(LEFT(F866,1)="П",F866,C865)</f>
        <v>Показатели, характеризующие объем государственной услуги, установленные в государственном задании</v>
      </c>
      <c r="F866" s="21"/>
      <c r="G866" s="65" t="s">
        <v>486</v>
      </c>
      <c r="H866" s="59" t="s">
        <v>487</v>
      </c>
      <c r="I866" s="29" t="n">
        <v>143</v>
      </c>
      <c r="J866" s="29" t="n">
        <v>143</v>
      </c>
      <c r="K866" s="23" t="n">
        <f aca="false">J866/I866</f>
        <v>1</v>
      </c>
      <c r="L866" s="78"/>
      <c r="M866" s="21"/>
      <c r="N866" s="36" t="s">
        <v>559</v>
      </c>
      <c r="O866" s="23"/>
    </row>
    <row r="867" customFormat="false" ht="189" hidden="false" customHeight="false" outlineLevel="0" collapsed="false">
      <c r="A867" s="17" t="str">
        <f aca="false">IF(LEFT(F867,15)="Наименование уч",F867,A866)</f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aca="false">IF(LEFT(F867,15)="Наименование ус",F867,IF(LEFT(F867,15)="Наименование ра",F867,B866))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aca="false">IF(LEFT(F867,1)="П",F867,C866)</f>
        <v>Показатели, характеризующие объем государственной услуги, установленные в государственном задании</v>
      </c>
      <c r="F867" s="21"/>
      <c r="G867" s="65" t="s">
        <v>493</v>
      </c>
      <c r="H867" s="59" t="s">
        <v>439</v>
      </c>
      <c r="I867" s="21" t="n">
        <v>91</v>
      </c>
      <c r="J867" s="21" t="n">
        <v>86</v>
      </c>
      <c r="K867" s="23" t="n">
        <f aca="false">J867/I867</f>
        <v>0.945054945054945</v>
      </c>
      <c r="L867" s="78"/>
      <c r="M867" s="21" t="s">
        <v>647</v>
      </c>
      <c r="N867" s="36" t="s">
        <v>559</v>
      </c>
      <c r="O867" s="23"/>
    </row>
    <row r="868" customFormat="false" ht="189" hidden="false" customHeight="false" outlineLevel="0" collapsed="false">
      <c r="A868" s="17" t="str">
        <f aca="false">IF(LEFT(F868,15)="Наименование уч",F868,A867)</f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aca="false">IF(LEFT(F868,15)="Наименование ус",F868,IF(LEFT(F868,15)="Наименование ра",F868,B867))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aca="false">IF(LEFT(F868,1)="П",F868,C867)</f>
        <v>Показатели, характеризующие объем государственной услуги, установленные в государственном задании</v>
      </c>
      <c r="F868" s="21"/>
      <c r="G868" s="79" t="s">
        <v>638</v>
      </c>
      <c r="H868" s="69" t="s">
        <v>449</v>
      </c>
      <c r="I868" s="21" t="n">
        <v>2670.6</v>
      </c>
      <c r="J868" s="21" t="n">
        <v>2670.6</v>
      </c>
      <c r="K868" s="23" t="n">
        <f aca="false">J868/I868</f>
        <v>1</v>
      </c>
      <c r="L868" s="78"/>
      <c r="M868" s="21"/>
      <c r="N868" s="37" t="s">
        <v>639</v>
      </c>
      <c r="O868" s="23"/>
    </row>
    <row r="869" customFormat="false" ht="189" hidden="false" customHeight="false" outlineLevel="0" collapsed="false">
      <c r="A869" s="17" t="str">
        <f aca="false">IF(LEFT(F869,15)="Наименование уч",F869,A868)</f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aca="false">IF(LEFT(F869,15)="Наименование ус",F869,IF(LEFT(F869,15)="Наименование ра",F869,B868))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aca="false">IF(LEFT(F869,1)="П",F869,C868)</f>
        <v>Показатели, характеризующие объем государственной услуги, установленные в государственном задании</v>
      </c>
      <c r="F869" s="32"/>
      <c r="G869" s="32"/>
      <c r="H869" s="32"/>
      <c r="I869" s="32"/>
      <c r="J869" s="32"/>
      <c r="K869" s="80"/>
      <c r="L869" s="78"/>
      <c r="M869" s="32"/>
      <c r="N869" s="32"/>
      <c r="O869" s="23"/>
    </row>
    <row r="870" customFormat="false" ht="189" hidden="false" customHeight="false" outlineLevel="0" collapsed="false">
      <c r="A870" s="17" t="str">
        <f aca="false">IF(LEFT(F870,15)="Наименование уч",F870,A869)</f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aca="false">IF(LEFT(F870,15)="Наименование ус",F870,IF(LEFT(F870,15)="Наименование ра",F870,B869))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aca="false">IF(LEFT(F870,1)="П",F870,C869)</f>
        <v>Показатели, характеризующие объем государственной услуги, установленные в государственном задании</v>
      </c>
      <c r="F870" s="25" t="s">
        <v>648</v>
      </c>
      <c r="G870" s="19" t="s">
        <v>649</v>
      </c>
      <c r="H870" s="21"/>
      <c r="I870" s="21"/>
      <c r="J870" s="21"/>
      <c r="K870" s="22"/>
      <c r="L870" s="78"/>
      <c r="M870" s="21"/>
      <c r="N870" s="37"/>
      <c r="O870" s="23"/>
    </row>
    <row r="871" customFormat="false" ht="189" hidden="false" customHeight="false" outlineLevel="0" collapsed="false">
      <c r="A871" s="17" t="str">
        <f aca="false">IF(LEFT(F871,15)="Наименование уч",F871,A870)</f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aca="false">IF(LEFT(F871,15)="Наименование ус",F871,IF(LEFT(F871,15)="Наименование ра",F871,B870))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aca="false">IF(LEFT(F871,1)="П",F871,C870)</f>
        <v>Показатели, характеризующие объем государственной услуги, установленные в государственном задании</v>
      </c>
      <c r="F871" s="21"/>
      <c r="G871" s="65" t="s">
        <v>484</v>
      </c>
      <c r="H871" s="59" t="s">
        <v>473</v>
      </c>
      <c r="I871" s="21" t="n">
        <v>52</v>
      </c>
      <c r="J871" s="21" t="n">
        <v>52</v>
      </c>
      <c r="K871" s="23" t="n">
        <f aca="false">J871/I871</f>
        <v>1</v>
      </c>
      <c r="L871" s="78"/>
      <c r="M871" s="21"/>
      <c r="N871" s="36" t="s">
        <v>559</v>
      </c>
      <c r="O871" s="23"/>
    </row>
    <row r="872" customFormat="false" ht="189" hidden="false" customHeight="false" outlineLevel="0" collapsed="false">
      <c r="A872" s="17" t="str">
        <f aca="false">IF(LEFT(F872,15)="Наименование уч",F872,A871)</f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aca="false">IF(LEFT(F872,15)="Наименование ус",F872,IF(LEFT(F872,15)="Наименование ра",F872,B871))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aca="false">IF(LEFT(F872,1)="П",F872,C871)</f>
        <v>Показатели, характеризующие объем государственной услуги, установленные в государственном задании</v>
      </c>
      <c r="F872" s="21"/>
      <c r="G872" s="65" t="s">
        <v>637</v>
      </c>
      <c r="H872" s="59" t="s">
        <v>487</v>
      </c>
      <c r="I872" s="26" t="n">
        <v>572</v>
      </c>
      <c r="J872" s="26" t="n">
        <v>572</v>
      </c>
      <c r="K872" s="23" t="n">
        <f aca="false">J872/I872</f>
        <v>1</v>
      </c>
      <c r="L872" s="78"/>
      <c r="M872" s="21"/>
      <c r="N872" s="36" t="s">
        <v>559</v>
      </c>
      <c r="O872" s="23"/>
    </row>
    <row r="873" customFormat="false" ht="189" hidden="false" customHeight="false" outlineLevel="0" collapsed="false">
      <c r="A873" s="17" t="str">
        <f aca="false">IF(LEFT(F873,15)="Наименование уч",F873,A872)</f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aca="false">IF(LEFT(F873,15)="Наименование ус",F873,IF(LEFT(F873,15)="Наименование ра",F873,B872))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aca="false">IF(LEFT(F873,1)="П",F873,C872)</f>
        <v>Показатели, характеризующие объем государственной услуги, установленные в государственном задании</v>
      </c>
      <c r="F873" s="21"/>
      <c r="G873" s="65" t="s">
        <v>345</v>
      </c>
      <c r="H873" s="59" t="s">
        <v>56</v>
      </c>
      <c r="I873" s="21" t="n">
        <v>5539.16</v>
      </c>
      <c r="J873" s="21" t="n">
        <v>5539.16</v>
      </c>
      <c r="K873" s="23" t="n">
        <f aca="false">J873/I873</f>
        <v>1</v>
      </c>
      <c r="L873" s="78"/>
      <c r="M873" s="21"/>
      <c r="N873" s="36" t="s">
        <v>559</v>
      </c>
      <c r="O873" s="23"/>
    </row>
    <row r="874" customFormat="false" ht="189" hidden="false" customHeight="false" outlineLevel="0" collapsed="false">
      <c r="A874" s="17" t="str">
        <f aca="false">IF(LEFT(F874,15)="Наименование уч",F874,A873)</f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aca="false">IF(LEFT(F874,15)="Наименование ус",F874,IF(LEFT(F874,15)="Наименование ра",F874,B873))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aca="false">IF(LEFT(F874,1)="П",F874,C873)</f>
        <v>Показатели, характеризующие объем государственной услуги, установленные в государственном задании</v>
      </c>
      <c r="F874" s="21"/>
      <c r="G874" s="65" t="s">
        <v>486</v>
      </c>
      <c r="H874" s="59" t="s">
        <v>487</v>
      </c>
      <c r="I874" s="29" t="n">
        <v>143</v>
      </c>
      <c r="J874" s="29" t="n">
        <v>143</v>
      </c>
      <c r="K874" s="23" t="n">
        <f aca="false">J874/I874</f>
        <v>1</v>
      </c>
      <c r="L874" s="78"/>
      <c r="M874" s="21"/>
      <c r="N874" s="36" t="s">
        <v>559</v>
      </c>
      <c r="O874" s="23"/>
    </row>
    <row r="875" customFormat="false" ht="189" hidden="false" customHeight="false" outlineLevel="0" collapsed="false">
      <c r="A875" s="17" t="str">
        <f aca="false">IF(LEFT(F875,15)="Наименование уч",F875,A874)</f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aca="false">IF(LEFT(F875,15)="Наименование ус",F875,IF(LEFT(F875,15)="Наименование ра",F875,B874))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aca="false">IF(LEFT(F875,1)="П",F875,C874)</f>
        <v>Показатели, характеризующие объем государственной услуги, установленные в государственном задании</v>
      </c>
      <c r="F875" s="21"/>
      <c r="G875" s="65" t="s">
        <v>493</v>
      </c>
      <c r="H875" s="59" t="s">
        <v>439</v>
      </c>
      <c r="I875" s="21" t="n">
        <v>62</v>
      </c>
      <c r="J875" s="21" t="n">
        <v>66</v>
      </c>
      <c r="K875" s="23" t="n">
        <f aca="false">J875/I875</f>
        <v>1.06451612903226</v>
      </c>
      <c r="L875" s="78"/>
      <c r="M875" s="21"/>
      <c r="N875" s="36" t="s">
        <v>559</v>
      </c>
      <c r="O875" s="23"/>
    </row>
    <row r="876" customFormat="false" ht="189" hidden="false" customHeight="false" outlineLevel="0" collapsed="false">
      <c r="A876" s="17" t="str">
        <f aca="false">IF(LEFT(F876,15)="Наименование уч",F876,A875)</f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aca="false">IF(LEFT(F876,15)="Наименование ус",F876,IF(LEFT(F876,15)="Наименование ра",F876,B875))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aca="false">IF(LEFT(F876,1)="П",F876,C875)</f>
        <v>Показатели, характеризующие объем государственной услуги, установленные в государственном задании</v>
      </c>
      <c r="F876" s="21"/>
      <c r="G876" s="79" t="s">
        <v>638</v>
      </c>
      <c r="H876" s="69" t="s">
        <v>449</v>
      </c>
      <c r="I876" s="21" t="n">
        <v>3168.4</v>
      </c>
      <c r="J876" s="21" t="n">
        <v>3168.4</v>
      </c>
      <c r="K876" s="23" t="n">
        <f aca="false">J876/I876</f>
        <v>1</v>
      </c>
      <c r="L876" s="78"/>
      <c r="M876" s="21"/>
      <c r="N876" s="37" t="s">
        <v>639</v>
      </c>
      <c r="O876" s="23"/>
    </row>
  </sheetData>
  <mergeCells count="421">
    <mergeCell ref="F5:O5"/>
    <mergeCell ref="F8:O8"/>
    <mergeCell ref="F9:O9"/>
    <mergeCell ref="F10:J10"/>
    <mergeCell ref="M10:N10"/>
    <mergeCell ref="L11:L16"/>
    <mergeCell ref="O11:O23"/>
    <mergeCell ref="F17:J17"/>
    <mergeCell ref="M17:N17"/>
    <mergeCell ref="L19:L23"/>
    <mergeCell ref="F25:O25"/>
    <mergeCell ref="F26:O26"/>
    <mergeCell ref="F27:J27"/>
    <mergeCell ref="M27:N27"/>
    <mergeCell ref="O27:O40"/>
    <mergeCell ref="L28:L33"/>
    <mergeCell ref="F34:J34"/>
    <mergeCell ref="M34:N34"/>
    <mergeCell ref="L36:L40"/>
    <mergeCell ref="F42:O42"/>
    <mergeCell ref="F43:O43"/>
    <mergeCell ref="F44:J44"/>
    <mergeCell ref="M44:N44"/>
    <mergeCell ref="L45:L50"/>
    <mergeCell ref="O45:O57"/>
    <mergeCell ref="F51:J51"/>
    <mergeCell ref="M51:N51"/>
    <mergeCell ref="L53:L57"/>
    <mergeCell ref="F59:O59"/>
    <mergeCell ref="F60:O60"/>
    <mergeCell ref="F61:J61"/>
    <mergeCell ref="M61:N61"/>
    <mergeCell ref="L62:L67"/>
    <mergeCell ref="O62:O74"/>
    <mergeCell ref="F68:J68"/>
    <mergeCell ref="M68:N68"/>
    <mergeCell ref="L70:L74"/>
    <mergeCell ref="F76:O76"/>
    <mergeCell ref="F77:O77"/>
    <mergeCell ref="F78:J78"/>
    <mergeCell ref="M78:N78"/>
    <mergeCell ref="L79:L84"/>
    <mergeCell ref="O79:O91"/>
    <mergeCell ref="F85:J85"/>
    <mergeCell ref="M85:N85"/>
    <mergeCell ref="L87:L91"/>
    <mergeCell ref="F93:O93"/>
    <mergeCell ref="F94:O94"/>
    <mergeCell ref="F95:J95"/>
    <mergeCell ref="M95:N95"/>
    <mergeCell ref="L96:L101"/>
    <mergeCell ref="O96:O108"/>
    <mergeCell ref="F102:J102"/>
    <mergeCell ref="M102:N102"/>
    <mergeCell ref="L104:L108"/>
    <mergeCell ref="F110:O110"/>
    <mergeCell ref="F111:O111"/>
    <mergeCell ref="F112:J112"/>
    <mergeCell ref="M112:N112"/>
    <mergeCell ref="L113:L118"/>
    <mergeCell ref="O113:O125"/>
    <mergeCell ref="F119:J119"/>
    <mergeCell ref="M119:N119"/>
    <mergeCell ref="L121:L125"/>
    <mergeCell ref="F127:O127"/>
    <mergeCell ref="F128:O128"/>
    <mergeCell ref="F129:J129"/>
    <mergeCell ref="M129:N129"/>
    <mergeCell ref="L130:L135"/>
    <mergeCell ref="O130:O142"/>
    <mergeCell ref="F136:J136"/>
    <mergeCell ref="M136:N136"/>
    <mergeCell ref="L138:L142"/>
    <mergeCell ref="F144:O144"/>
    <mergeCell ref="F145:O145"/>
    <mergeCell ref="F146:J146"/>
    <mergeCell ref="M146:N146"/>
    <mergeCell ref="L147:L152"/>
    <mergeCell ref="O147:O160"/>
    <mergeCell ref="F153:J153"/>
    <mergeCell ref="M153:N153"/>
    <mergeCell ref="L155:L159"/>
    <mergeCell ref="F161:O161"/>
    <mergeCell ref="F162:O162"/>
    <mergeCell ref="F163:J163"/>
    <mergeCell ref="M163:N163"/>
    <mergeCell ref="L164:L169"/>
    <mergeCell ref="O164:O176"/>
    <mergeCell ref="F170:J170"/>
    <mergeCell ref="M170:N170"/>
    <mergeCell ref="L172:L176"/>
    <mergeCell ref="F178:O178"/>
    <mergeCell ref="F179:O179"/>
    <mergeCell ref="F180:J180"/>
    <mergeCell ref="M180:N180"/>
    <mergeCell ref="L181:L186"/>
    <mergeCell ref="O181:O193"/>
    <mergeCell ref="F187:J187"/>
    <mergeCell ref="M187:N187"/>
    <mergeCell ref="L189:L193"/>
    <mergeCell ref="F195:O195"/>
    <mergeCell ref="F196:O196"/>
    <mergeCell ref="F197:J197"/>
    <mergeCell ref="M197:N197"/>
    <mergeCell ref="L198:L203"/>
    <mergeCell ref="O198:O210"/>
    <mergeCell ref="F204:J204"/>
    <mergeCell ref="M204:N204"/>
    <mergeCell ref="L206:L210"/>
    <mergeCell ref="F212:O212"/>
    <mergeCell ref="F213:O213"/>
    <mergeCell ref="F214:J214"/>
    <mergeCell ref="M214:N214"/>
    <mergeCell ref="L215:L220"/>
    <mergeCell ref="O215:O227"/>
    <mergeCell ref="F221:J221"/>
    <mergeCell ref="M221:N221"/>
    <mergeCell ref="L223:L227"/>
    <mergeCell ref="F229:O229"/>
    <mergeCell ref="F230:O230"/>
    <mergeCell ref="F231:J231"/>
    <mergeCell ref="M231:N231"/>
    <mergeCell ref="L232:L237"/>
    <mergeCell ref="O232:O244"/>
    <mergeCell ref="F238:J238"/>
    <mergeCell ref="M238:N238"/>
    <mergeCell ref="L240:L244"/>
    <mergeCell ref="F246:O246"/>
    <mergeCell ref="F247:O247"/>
    <mergeCell ref="F248:J248"/>
    <mergeCell ref="M248:N248"/>
    <mergeCell ref="L249:L254"/>
    <mergeCell ref="O249:O261"/>
    <mergeCell ref="F255:J255"/>
    <mergeCell ref="M255:N255"/>
    <mergeCell ref="L257:L261"/>
    <mergeCell ref="F263:O263"/>
    <mergeCell ref="F264:O264"/>
    <mergeCell ref="F265:J265"/>
    <mergeCell ref="M265:N265"/>
    <mergeCell ref="L266:L271"/>
    <mergeCell ref="O266:O278"/>
    <mergeCell ref="F272:J272"/>
    <mergeCell ref="M272:N272"/>
    <mergeCell ref="L274:L278"/>
    <mergeCell ref="F280:O280"/>
    <mergeCell ref="F281:O281"/>
    <mergeCell ref="F282:J282"/>
    <mergeCell ref="M282:N282"/>
    <mergeCell ref="L283:L288"/>
    <mergeCell ref="O283:O295"/>
    <mergeCell ref="F289:J289"/>
    <mergeCell ref="M289:N289"/>
    <mergeCell ref="L291:L295"/>
    <mergeCell ref="F297:O297"/>
    <mergeCell ref="F298:O298"/>
    <mergeCell ref="F299:J299"/>
    <mergeCell ref="M299:N299"/>
    <mergeCell ref="L300:L305"/>
    <mergeCell ref="O300:O312"/>
    <mergeCell ref="F306:J306"/>
    <mergeCell ref="M306:N306"/>
    <mergeCell ref="L308:L312"/>
    <mergeCell ref="F314:O314"/>
    <mergeCell ref="F315:O315"/>
    <mergeCell ref="F316:J316"/>
    <mergeCell ref="M316:N316"/>
    <mergeCell ref="L317:L322"/>
    <mergeCell ref="O317:O329"/>
    <mergeCell ref="F323:J323"/>
    <mergeCell ref="M323:N323"/>
    <mergeCell ref="L325:L329"/>
    <mergeCell ref="F331:O331"/>
    <mergeCell ref="F332:O332"/>
    <mergeCell ref="F333:J333"/>
    <mergeCell ref="M333:N333"/>
    <mergeCell ref="L334:L339"/>
    <mergeCell ref="O334:O346"/>
    <mergeCell ref="F340:J340"/>
    <mergeCell ref="M340:N340"/>
    <mergeCell ref="L342:L346"/>
    <mergeCell ref="F348:O348"/>
    <mergeCell ref="F349:O349"/>
    <mergeCell ref="F350:J350"/>
    <mergeCell ref="M350:N350"/>
    <mergeCell ref="L351:L356"/>
    <mergeCell ref="O351:O363"/>
    <mergeCell ref="F357:J357"/>
    <mergeCell ref="M357:N357"/>
    <mergeCell ref="L359:L363"/>
    <mergeCell ref="F365:O365"/>
    <mergeCell ref="F366:O366"/>
    <mergeCell ref="F367:J367"/>
    <mergeCell ref="M367:N367"/>
    <mergeCell ref="L368:L373"/>
    <mergeCell ref="O368:O380"/>
    <mergeCell ref="F374:J374"/>
    <mergeCell ref="M374:N374"/>
    <mergeCell ref="L376:L380"/>
    <mergeCell ref="F382:O382"/>
    <mergeCell ref="F383:O383"/>
    <mergeCell ref="F384:J384"/>
    <mergeCell ref="M384:N384"/>
    <mergeCell ref="L385:L390"/>
    <mergeCell ref="O385:O397"/>
    <mergeCell ref="F391:J391"/>
    <mergeCell ref="M391:N391"/>
    <mergeCell ref="L393:L397"/>
    <mergeCell ref="F399:O399"/>
    <mergeCell ref="F400:O400"/>
    <mergeCell ref="F401:J401"/>
    <mergeCell ref="M401:N401"/>
    <mergeCell ref="L402:L407"/>
    <mergeCell ref="O402:O414"/>
    <mergeCell ref="F408:J408"/>
    <mergeCell ref="M408:N408"/>
    <mergeCell ref="L410:L414"/>
    <mergeCell ref="F416:O416"/>
    <mergeCell ref="F417:O417"/>
    <mergeCell ref="F418:J418"/>
    <mergeCell ref="M418:N418"/>
    <mergeCell ref="L419:L424"/>
    <mergeCell ref="O419:O431"/>
    <mergeCell ref="F425:J425"/>
    <mergeCell ref="M425:N425"/>
    <mergeCell ref="L427:L431"/>
    <mergeCell ref="F433:O433"/>
    <mergeCell ref="F434:O434"/>
    <mergeCell ref="F435:J435"/>
    <mergeCell ref="M435:N435"/>
    <mergeCell ref="L436:L441"/>
    <mergeCell ref="O436:O448"/>
    <mergeCell ref="F442:J442"/>
    <mergeCell ref="M442:N442"/>
    <mergeCell ref="L444:L448"/>
    <mergeCell ref="F450:O450"/>
    <mergeCell ref="F451:O451"/>
    <mergeCell ref="F452:J452"/>
    <mergeCell ref="M452:N452"/>
    <mergeCell ref="L453:L458"/>
    <mergeCell ref="O453:O465"/>
    <mergeCell ref="F459:J459"/>
    <mergeCell ref="M459:N459"/>
    <mergeCell ref="L461:L465"/>
    <mergeCell ref="F467:O467"/>
    <mergeCell ref="F468:O468"/>
    <mergeCell ref="F469:J469"/>
    <mergeCell ref="M469:N469"/>
    <mergeCell ref="L470:L475"/>
    <mergeCell ref="O470:O482"/>
    <mergeCell ref="F476:J476"/>
    <mergeCell ref="M476:N476"/>
    <mergeCell ref="L478:L482"/>
    <mergeCell ref="F484:O484"/>
    <mergeCell ref="F485:O485"/>
    <mergeCell ref="F486:J486"/>
    <mergeCell ref="M486:N486"/>
    <mergeCell ref="L487:L492"/>
    <mergeCell ref="O487:O499"/>
    <mergeCell ref="F493:J493"/>
    <mergeCell ref="M493:N493"/>
    <mergeCell ref="L495:L499"/>
    <mergeCell ref="F501:O501"/>
    <mergeCell ref="F502:O502"/>
    <mergeCell ref="F503:J503"/>
    <mergeCell ref="M503:N503"/>
    <mergeCell ref="L504:L509"/>
    <mergeCell ref="O504:O516"/>
    <mergeCell ref="F510:J510"/>
    <mergeCell ref="M510:N510"/>
    <mergeCell ref="L512:L516"/>
    <mergeCell ref="F518:O518"/>
    <mergeCell ref="F519:O519"/>
    <mergeCell ref="F520:J520"/>
    <mergeCell ref="M520:N520"/>
    <mergeCell ref="L521:L526"/>
    <mergeCell ref="O521:O533"/>
    <mergeCell ref="F527:J527"/>
    <mergeCell ref="M527:N527"/>
    <mergeCell ref="L529:L533"/>
    <mergeCell ref="F535:O535"/>
    <mergeCell ref="F536:O536"/>
    <mergeCell ref="F537:J537"/>
    <mergeCell ref="M537:N537"/>
    <mergeCell ref="L538:L543"/>
    <mergeCell ref="O538:O550"/>
    <mergeCell ref="F544:J544"/>
    <mergeCell ref="M544:N544"/>
    <mergeCell ref="L546:L550"/>
    <mergeCell ref="F552:O552"/>
    <mergeCell ref="F553:O553"/>
    <mergeCell ref="F554:J554"/>
    <mergeCell ref="M554:N554"/>
    <mergeCell ref="L555:L560"/>
    <mergeCell ref="O555:O567"/>
    <mergeCell ref="F561:J561"/>
    <mergeCell ref="M561:N561"/>
    <mergeCell ref="L563:L567"/>
    <mergeCell ref="F569:O569"/>
    <mergeCell ref="F570:O570"/>
    <mergeCell ref="F571:J571"/>
    <mergeCell ref="M571:N571"/>
    <mergeCell ref="L572:L577"/>
    <mergeCell ref="O572:O584"/>
    <mergeCell ref="F578:J578"/>
    <mergeCell ref="M578:N578"/>
    <mergeCell ref="L580:L584"/>
    <mergeCell ref="F586:O586"/>
    <mergeCell ref="F587:O587"/>
    <mergeCell ref="F588:J588"/>
    <mergeCell ref="M588:N588"/>
    <mergeCell ref="L589:L594"/>
    <mergeCell ref="O589:O601"/>
    <mergeCell ref="F595:J595"/>
    <mergeCell ref="M595:N595"/>
    <mergeCell ref="L597:L601"/>
    <mergeCell ref="F603:O603"/>
    <mergeCell ref="F604:O604"/>
    <mergeCell ref="F605:J605"/>
    <mergeCell ref="M605:N605"/>
    <mergeCell ref="L606:L611"/>
    <mergeCell ref="O606:O618"/>
    <mergeCell ref="F612:J612"/>
    <mergeCell ref="M612:N612"/>
    <mergeCell ref="L614:L618"/>
    <mergeCell ref="F620:O620"/>
    <mergeCell ref="F621:O621"/>
    <mergeCell ref="F622:J622"/>
    <mergeCell ref="M622:N622"/>
    <mergeCell ref="L623:L628"/>
    <mergeCell ref="O623:O635"/>
    <mergeCell ref="F629:J629"/>
    <mergeCell ref="M629:N629"/>
    <mergeCell ref="L631:L635"/>
    <mergeCell ref="F637:O637"/>
    <mergeCell ref="F638:O638"/>
    <mergeCell ref="F639:J639"/>
    <mergeCell ref="M639:N639"/>
    <mergeCell ref="L640:L645"/>
    <mergeCell ref="O640:O652"/>
    <mergeCell ref="F646:J646"/>
    <mergeCell ref="M646:N646"/>
    <mergeCell ref="L648:L652"/>
    <mergeCell ref="F654:O654"/>
    <mergeCell ref="F655:O655"/>
    <mergeCell ref="F656:J656"/>
    <mergeCell ref="M656:N656"/>
    <mergeCell ref="L659:L675"/>
    <mergeCell ref="O659:O711"/>
    <mergeCell ref="F676:J676"/>
    <mergeCell ref="M676:N676"/>
    <mergeCell ref="L678:L711"/>
    <mergeCell ref="F712:O712"/>
    <mergeCell ref="F713:J713"/>
    <mergeCell ref="M713:N713"/>
    <mergeCell ref="L714:L715"/>
    <mergeCell ref="O714:O715"/>
    <mergeCell ref="F717:O717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I739:I741"/>
    <mergeCell ref="J739:J741"/>
    <mergeCell ref="K739:K741"/>
    <mergeCell ref="L739:L741"/>
    <mergeCell ref="M739:M741"/>
    <mergeCell ref="N739:N741"/>
    <mergeCell ref="L742:L748"/>
    <mergeCell ref="F751:O751"/>
    <mergeCell ref="F752:J752"/>
    <mergeCell ref="M752:N752"/>
    <mergeCell ref="O752:O761"/>
    <mergeCell ref="L754:L756"/>
    <mergeCell ref="F757:J757"/>
    <mergeCell ref="M757:N757"/>
    <mergeCell ref="L759:L761"/>
    <mergeCell ref="F764:O764"/>
    <mergeCell ref="F765:O765"/>
    <mergeCell ref="F766:J766"/>
    <mergeCell ref="M766:N766"/>
    <mergeCell ref="L767:L779"/>
    <mergeCell ref="O767:O790"/>
    <mergeCell ref="F780:J780"/>
    <mergeCell ref="M780:N780"/>
    <mergeCell ref="L782:L790"/>
    <mergeCell ref="F792:O792"/>
    <mergeCell ref="F793:J793"/>
    <mergeCell ref="M793:N793"/>
    <mergeCell ref="L794:L797"/>
    <mergeCell ref="O794:O806"/>
    <mergeCell ref="F799:J799"/>
    <mergeCell ref="M799:N799"/>
    <mergeCell ref="L801:L806"/>
    <mergeCell ref="F809:O809"/>
    <mergeCell ref="F810:J810"/>
    <mergeCell ref="M810:N810"/>
    <mergeCell ref="L812:L820"/>
    <mergeCell ref="O812:O820"/>
    <mergeCell ref="F822:O822"/>
    <mergeCell ref="F823:J823"/>
    <mergeCell ref="M823:N823"/>
    <mergeCell ref="L824:L835"/>
    <mergeCell ref="O824:O876"/>
    <mergeCell ref="F837:J837"/>
    <mergeCell ref="M837:N837"/>
    <mergeCell ref="L839:L876"/>
  </mergeCells>
  <printOptions headings="false" gridLines="false" gridLinesSet="true" horizontalCentered="false" verticalCentered="false"/>
  <pageMargins left="0.708333333333333" right="0.275694444444444" top="0.747916666666667" bottom="0.747916666666667" header="0.511805555555555" footer="0.511805555555555"/>
  <pageSetup paperSize="9" scale="5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9648437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V68"/>
  <sheetViews>
    <sheetView showFormulas="false" showGridLines="true" showRowColHeaders="true" showZeros="true" rightToLeft="false" tabSelected="true" showOutlineSymbols="true" defaultGridColor="true" view="normal" topLeftCell="D60" colorId="64" zoomScale="70" zoomScaleNormal="70" zoomScalePageLayoutView="69" workbookViewId="0">
      <selection pane="topLeft" activeCell="I17" activeCellId="0" sqref="I17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9.28"/>
    <col collapsed="false" customWidth="true" hidden="false" outlineLevel="0" max="2" min="2" style="0" width="21.42"/>
    <col collapsed="false" customWidth="true" hidden="false" outlineLevel="0" max="3" min="3" style="81" width="13.42"/>
    <col collapsed="false" customWidth="true" hidden="false" outlineLevel="0" max="4" min="4" style="0" width="16.13"/>
    <col collapsed="false" customWidth="true" hidden="false" outlineLevel="0" max="5" min="5" style="0" width="21.99"/>
    <col collapsed="false" customWidth="true" hidden="false" outlineLevel="0" max="6" min="6" style="82" width="11.42"/>
    <col collapsed="false" customWidth="true" hidden="false" outlineLevel="0" max="7" min="7" style="82" width="24.42"/>
    <col collapsed="false" customWidth="true" hidden="false" outlineLevel="0" max="8" min="8" style="82" width="14.99"/>
    <col collapsed="false" customWidth="true" hidden="false" outlineLevel="0" max="9" min="9" style="83" width="23.7"/>
    <col collapsed="false" customWidth="true" hidden="false" outlineLevel="0" max="10" min="10" style="83" width="31.27"/>
    <col collapsed="false" customWidth="true" hidden="false" outlineLevel="0" max="11" min="11" style="84" width="21.7"/>
    <col collapsed="false" customWidth="true" hidden="false" outlineLevel="0" max="12" min="12" style="84" width="23.85"/>
    <col collapsed="false" customWidth="true" hidden="false" outlineLevel="0" max="13" min="13" style="82" width="16.28"/>
    <col collapsed="false" customWidth="true" hidden="false" outlineLevel="0" max="45" min="14" style="85" width="9.13"/>
  </cols>
  <sheetData>
    <row r="1" customFormat="false" ht="15.75" hidden="false" customHeight="false" outlineLevel="0" collapsed="false">
      <c r="K1" s="86"/>
      <c r="L1" s="86"/>
      <c r="M1" s="86"/>
    </row>
    <row r="2" customFormat="false" ht="6.75" hidden="false" customHeight="true" outlineLevel="0" collapsed="false">
      <c r="L2" s="87"/>
    </row>
    <row r="3" customFormat="false" ht="15" hidden="false" customHeight="true" outlineLevel="0" collapsed="false">
      <c r="E3" s="88" t="s">
        <v>650</v>
      </c>
      <c r="F3" s="88"/>
      <c r="G3" s="88"/>
      <c r="H3" s="88"/>
      <c r="I3" s="88"/>
      <c r="J3" s="88"/>
    </row>
    <row r="4" customFormat="false" ht="15" hidden="false" customHeight="false" outlineLevel="0" collapsed="false">
      <c r="E4" s="88"/>
      <c r="F4" s="88"/>
      <c r="G4" s="88"/>
      <c r="H4" s="88"/>
      <c r="I4" s="88"/>
      <c r="J4" s="88"/>
    </row>
    <row r="5" customFormat="false" ht="39" hidden="false" customHeight="true" outlineLevel="0" collapsed="false">
      <c r="E5" s="88"/>
      <c r="F5" s="88"/>
      <c r="G5" s="88"/>
      <c r="H5" s="88"/>
      <c r="I5" s="88"/>
      <c r="J5" s="88"/>
    </row>
    <row r="6" customFormat="false" ht="6.75" hidden="false" customHeight="true" outlineLevel="0" collapsed="false"/>
    <row r="7" customFormat="false" ht="125.25" hidden="false" customHeight="true" outlineLevel="0" collapsed="false">
      <c r="A7" s="89" t="s">
        <v>651</v>
      </c>
      <c r="B7" s="89" t="s">
        <v>652</v>
      </c>
      <c r="C7" s="89" t="s">
        <v>653</v>
      </c>
      <c r="D7" s="89" t="s">
        <v>654</v>
      </c>
      <c r="E7" s="90" t="s">
        <v>7</v>
      </c>
      <c r="F7" s="91" t="s">
        <v>8</v>
      </c>
      <c r="G7" s="91" t="s">
        <v>655</v>
      </c>
      <c r="H7" s="91" t="s">
        <v>656</v>
      </c>
      <c r="I7" s="91" t="s">
        <v>657</v>
      </c>
      <c r="J7" s="91" t="s">
        <v>658</v>
      </c>
      <c r="K7" s="91" t="s">
        <v>659</v>
      </c>
      <c r="L7" s="91" t="s">
        <v>660</v>
      </c>
      <c r="M7" s="92" t="s">
        <v>661</v>
      </c>
    </row>
    <row r="8" customFormat="false" ht="30.75" hidden="true" customHeight="true" outlineLevel="0" collapsed="false">
      <c r="A8" s="93"/>
      <c r="B8" s="94"/>
      <c r="C8" s="95"/>
      <c r="D8" s="96" t="s">
        <v>662</v>
      </c>
      <c r="E8" s="97"/>
      <c r="F8" s="98"/>
      <c r="G8" s="98"/>
      <c r="H8" s="98"/>
      <c r="I8" s="99"/>
      <c r="J8" s="100"/>
      <c r="K8" s="101"/>
      <c r="L8" s="101"/>
      <c r="M8" s="92"/>
    </row>
    <row r="9" customFormat="false" ht="30" hidden="true" customHeight="false" outlineLevel="0" collapsed="false">
      <c r="A9" s="102"/>
      <c r="B9" s="97"/>
      <c r="C9" s="97" t="s">
        <v>663</v>
      </c>
      <c r="D9" s="103" t="s">
        <v>664</v>
      </c>
      <c r="E9" s="97"/>
      <c r="F9" s="98"/>
      <c r="G9" s="98"/>
      <c r="H9" s="98"/>
      <c r="I9" s="99"/>
      <c r="J9" s="99"/>
      <c r="K9" s="101"/>
      <c r="L9" s="101"/>
      <c r="M9" s="92"/>
    </row>
    <row r="10" customFormat="false" ht="30" hidden="true" customHeight="false" outlineLevel="0" collapsed="false">
      <c r="A10" s="102"/>
      <c r="B10" s="97"/>
      <c r="C10" s="97"/>
      <c r="D10" s="103" t="s">
        <v>664</v>
      </c>
      <c r="E10" s="97"/>
      <c r="F10" s="98"/>
      <c r="G10" s="98"/>
      <c r="H10" s="98"/>
      <c r="I10" s="99"/>
      <c r="J10" s="99"/>
      <c r="K10" s="101"/>
      <c r="L10" s="101"/>
      <c r="M10" s="92"/>
    </row>
    <row r="11" customFormat="false" ht="15" hidden="true" customHeight="false" outlineLevel="0" collapsed="false">
      <c r="A11" s="102"/>
      <c r="B11" s="97"/>
      <c r="C11" s="97"/>
      <c r="D11" s="96" t="s">
        <v>662</v>
      </c>
      <c r="E11" s="97"/>
      <c r="F11" s="98"/>
      <c r="G11" s="98"/>
      <c r="H11" s="98"/>
      <c r="I11" s="99"/>
      <c r="J11" s="99"/>
      <c r="K11" s="101"/>
      <c r="L11" s="101"/>
      <c r="M11" s="92"/>
    </row>
    <row r="12" customFormat="false" ht="30" hidden="true" customHeight="false" outlineLevel="0" collapsed="false">
      <c r="A12" s="102"/>
      <c r="B12" s="97"/>
      <c r="C12" s="97"/>
      <c r="D12" s="103" t="s">
        <v>665</v>
      </c>
      <c r="E12" s="97"/>
      <c r="F12" s="98"/>
      <c r="G12" s="98"/>
      <c r="H12" s="98"/>
      <c r="I12" s="99"/>
      <c r="J12" s="99"/>
      <c r="K12" s="101"/>
      <c r="L12" s="101"/>
      <c r="M12" s="92"/>
    </row>
    <row r="13" customFormat="false" ht="30" hidden="true" customHeight="false" outlineLevel="0" collapsed="false">
      <c r="A13" s="102"/>
      <c r="B13" s="97"/>
      <c r="C13" s="97"/>
      <c r="D13" s="103" t="s">
        <v>665</v>
      </c>
      <c r="E13" s="97"/>
      <c r="F13" s="98"/>
      <c r="G13" s="98"/>
      <c r="H13" s="98"/>
      <c r="I13" s="99"/>
      <c r="J13" s="99"/>
      <c r="K13" s="101"/>
      <c r="L13" s="101"/>
      <c r="M13" s="92"/>
    </row>
    <row r="14" customFormat="false" ht="51.75" hidden="true" customHeight="true" outlineLevel="0" collapsed="false">
      <c r="A14" s="102"/>
      <c r="B14" s="97"/>
      <c r="C14" s="97"/>
      <c r="D14" s="96" t="s">
        <v>662</v>
      </c>
      <c r="E14" s="97"/>
      <c r="F14" s="98"/>
      <c r="G14" s="98"/>
      <c r="H14" s="98"/>
      <c r="I14" s="99"/>
      <c r="J14" s="99"/>
      <c r="K14" s="101"/>
      <c r="L14" s="101"/>
      <c r="M14" s="92"/>
    </row>
    <row r="15" customFormat="false" ht="117" hidden="false" customHeight="true" outlineLevel="0" collapsed="false">
      <c r="A15" s="104" t="s">
        <v>666</v>
      </c>
      <c r="B15" s="105" t="s">
        <v>667</v>
      </c>
      <c r="C15" s="106" t="s">
        <v>2</v>
      </c>
      <c r="D15" s="107" t="s">
        <v>664</v>
      </c>
      <c r="E15" s="108" t="s">
        <v>668</v>
      </c>
      <c r="F15" s="109" t="s">
        <v>23</v>
      </c>
      <c r="G15" s="109" t="n">
        <v>56</v>
      </c>
      <c r="H15" s="109" t="n">
        <v>56</v>
      </c>
      <c r="I15" s="110" t="s">
        <v>669</v>
      </c>
      <c r="J15" s="110" t="s">
        <v>669</v>
      </c>
      <c r="K15" s="111" t="s">
        <v>670</v>
      </c>
      <c r="L15" s="112" t="s">
        <v>671</v>
      </c>
      <c r="M15" s="92" t="s">
        <v>669</v>
      </c>
    </row>
    <row r="16" customFormat="false" ht="111.75" hidden="false" customHeight="true" outlineLevel="0" collapsed="false">
      <c r="A16" s="104"/>
      <c r="B16" s="105"/>
      <c r="C16" s="106"/>
      <c r="D16" s="107" t="s">
        <v>664</v>
      </c>
      <c r="E16" s="107" t="s">
        <v>672</v>
      </c>
      <c r="F16" s="98" t="s">
        <v>23</v>
      </c>
      <c r="G16" s="109" t="n">
        <v>100</v>
      </c>
      <c r="H16" s="109" t="n">
        <v>100</v>
      </c>
      <c r="I16" s="110" t="s">
        <v>669</v>
      </c>
      <c r="J16" s="110"/>
      <c r="K16" s="111" t="s">
        <v>670</v>
      </c>
      <c r="L16" s="112" t="s">
        <v>673</v>
      </c>
      <c r="M16" s="92"/>
    </row>
    <row r="17" customFormat="false" ht="57.75" hidden="false" customHeight="true" outlineLevel="0" collapsed="false">
      <c r="A17" s="104"/>
      <c r="B17" s="105"/>
      <c r="C17" s="106"/>
      <c r="D17" s="107" t="s">
        <v>665</v>
      </c>
      <c r="E17" s="107" t="s">
        <v>674</v>
      </c>
      <c r="F17" s="92" t="s">
        <v>675</v>
      </c>
      <c r="G17" s="109" t="n">
        <v>44815</v>
      </c>
      <c r="H17" s="109" t="n">
        <v>44815</v>
      </c>
      <c r="I17" s="110" t="s">
        <v>669</v>
      </c>
      <c r="J17" s="110" t="s">
        <v>669</v>
      </c>
      <c r="K17" s="111" t="s">
        <v>670</v>
      </c>
      <c r="L17" s="112" t="s">
        <v>676</v>
      </c>
      <c r="M17" s="92"/>
    </row>
    <row r="18" customFormat="false" ht="3.75" hidden="true" customHeight="true" outlineLevel="0" collapsed="false">
      <c r="A18" s="104"/>
      <c r="B18" s="105"/>
      <c r="C18" s="106"/>
      <c r="D18" s="107"/>
      <c r="E18" s="107"/>
      <c r="F18" s="92"/>
      <c r="G18" s="109"/>
      <c r="H18" s="109"/>
      <c r="I18" s="110"/>
      <c r="J18" s="110"/>
      <c r="K18" s="111"/>
      <c r="L18" s="111"/>
      <c r="M18" s="92"/>
    </row>
    <row r="19" customFormat="false" ht="15.75" hidden="true" customHeight="true" outlineLevel="0" collapsed="false">
      <c r="A19" s="104"/>
      <c r="B19" s="105"/>
      <c r="C19" s="106"/>
      <c r="D19" s="107"/>
      <c r="E19" s="107"/>
      <c r="F19" s="92"/>
      <c r="G19" s="109"/>
      <c r="H19" s="109"/>
      <c r="I19" s="110"/>
      <c r="J19" s="110"/>
      <c r="K19" s="112"/>
      <c r="L19" s="111"/>
      <c r="M19" s="92"/>
    </row>
    <row r="20" customFormat="false" ht="15.75" hidden="true" customHeight="true" outlineLevel="0" collapsed="false">
      <c r="A20" s="104"/>
      <c r="B20" s="105"/>
      <c r="C20" s="106"/>
      <c r="D20" s="107"/>
      <c r="E20" s="107"/>
      <c r="F20" s="92"/>
      <c r="G20" s="109"/>
      <c r="H20" s="109"/>
      <c r="I20" s="110"/>
      <c r="J20" s="110"/>
      <c r="K20" s="111"/>
      <c r="L20" s="113"/>
      <c r="M20" s="92"/>
    </row>
    <row r="21" customFormat="false" ht="15" hidden="true" customHeight="true" outlineLevel="0" collapsed="false">
      <c r="A21" s="104"/>
      <c r="B21" s="105"/>
      <c r="C21" s="106"/>
      <c r="D21" s="114" t="s">
        <v>662</v>
      </c>
      <c r="E21" s="114"/>
      <c r="F21" s="98"/>
      <c r="G21" s="98"/>
      <c r="H21" s="98"/>
      <c r="I21" s="115"/>
      <c r="J21" s="110"/>
      <c r="K21" s="111"/>
      <c r="L21" s="111"/>
      <c r="M21" s="92"/>
    </row>
    <row r="22" customFormat="false" ht="30" hidden="true" customHeight="true" outlineLevel="0" collapsed="false">
      <c r="A22" s="104"/>
      <c r="B22" s="97"/>
      <c r="C22" s="97" t="s">
        <v>663</v>
      </c>
      <c r="D22" s="103" t="s">
        <v>664</v>
      </c>
      <c r="E22" s="97"/>
      <c r="F22" s="98"/>
      <c r="G22" s="98"/>
      <c r="H22" s="98"/>
      <c r="I22" s="99"/>
      <c r="J22" s="99"/>
      <c r="K22" s="101"/>
      <c r="L22" s="101"/>
      <c r="M22" s="92"/>
    </row>
    <row r="23" customFormat="false" ht="30" hidden="true" customHeight="true" outlineLevel="0" collapsed="false">
      <c r="A23" s="104"/>
      <c r="B23" s="97"/>
      <c r="C23" s="97"/>
      <c r="D23" s="103" t="s">
        <v>664</v>
      </c>
      <c r="E23" s="97"/>
      <c r="F23" s="98"/>
      <c r="G23" s="98"/>
      <c r="H23" s="98"/>
      <c r="I23" s="99"/>
      <c r="J23" s="99"/>
      <c r="K23" s="101"/>
      <c r="L23" s="101"/>
      <c r="M23" s="92"/>
    </row>
    <row r="24" customFormat="false" ht="15" hidden="true" customHeight="true" outlineLevel="0" collapsed="false">
      <c r="A24" s="104"/>
      <c r="B24" s="97"/>
      <c r="C24" s="97"/>
      <c r="D24" s="96" t="s">
        <v>662</v>
      </c>
      <c r="E24" s="97"/>
      <c r="F24" s="98"/>
      <c r="G24" s="98"/>
      <c r="H24" s="98"/>
      <c r="I24" s="99"/>
      <c r="J24" s="99"/>
      <c r="K24" s="101"/>
      <c r="L24" s="101"/>
      <c r="M24" s="92"/>
    </row>
    <row r="25" customFormat="false" ht="30" hidden="true" customHeight="true" outlineLevel="0" collapsed="false">
      <c r="A25" s="104"/>
      <c r="B25" s="97"/>
      <c r="C25" s="97"/>
      <c r="D25" s="103" t="s">
        <v>665</v>
      </c>
      <c r="E25" s="97"/>
      <c r="F25" s="98"/>
      <c r="G25" s="98"/>
      <c r="H25" s="98"/>
      <c r="I25" s="99"/>
      <c r="J25" s="99"/>
      <c r="K25" s="101"/>
      <c r="L25" s="101"/>
      <c r="M25" s="92"/>
    </row>
    <row r="26" customFormat="false" ht="30" hidden="true" customHeight="true" outlineLevel="0" collapsed="false">
      <c r="A26" s="104"/>
      <c r="B26" s="97"/>
      <c r="C26" s="97"/>
      <c r="D26" s="103" t="s">
        <v>665</v>
      </c>
      <c r="E26" s="97"/>
      <c r="F26" s="98"/>
      <c r="G26" s="98"/>
      <c r="H26" s="98"/>
      <c r="I26" s="99"/>
      <c r="J26" s="99"/>
      <c r="K26" s="101"/>
      <c r="L26" s="101"/>
      <c r="M26" s="92"/>
    </row>
    <row r="27" customFormat="false" ht="15" hidden="true" customHeight="true" outlineLevel="0" collapsed="false">
      <c r="A27" s="104"/>
      <c r="B27" s="97"/>
      <c r="C27" s="97"/>
      <c r="D27" s="96" t="s">
        <v>662</v>
      </c>
      <c r="E27" s="97"/>
      <c r="F27" s="98"/>
      <c r="G27" s="98"/>
      <c r="H27" s="98"/>
      <c r="I27" s="99"/>
      <c r="J27" s="99"/>
      <c r="K27" s="101"/>
      <c r="L27" s="101"/>
      <c r="M27" s="92"/>
    </row>
    <row r="28" customFormat="false" ht="117" hidden="false" customHeight="true" outlineLevel="0" collapsed="false">
      <c r="A28" s="104"/>
      <c r="B28" s="105" t="s">
        <v>677</v>
      </c>
      <c r="C28" s="105" t="s">
        <v>2</v>
      </c>
      <c r="D28" s="107" t="s">
        <v>664</v>
      </c>
      <c r="E28" s="108" t="s">
        <v>668</v>
      </c>
      <c r="F28" s="109" t="s">
        <v>23</v>
      </c>
      <c r="G28" s="109" t="n">
        <v>35</v>
      </c>
      <c r="H28" s="109" t="n">
        <v>35</v>
      </c>
      <c r="I28" s="110" t="s">
        <v>669</v>
      </c>
      <c r="J28" s="98" t="s">
        <v>669</v>
      </c>
      <c r="K28" s="111" t="s">
        <v>670</v>
      </c>
      <c r="L28" s="112" t="s">
        <v>671</v>
      </c>
      <c r="M28" s="92" t="s">
        <v>669</v>
      </c>
    </row>
    <row r="29" customFormat="false" ht="113.25" hidden="false" customHeight="true" outlineLevel="0" collapsed="false">
      <c r="A29" s="104"/>
      <c r="B29" s="105"/>
      <c r="C29" s="105"/>
      <c r="D29" s="107" t="s">
        <v>664</v>
      </c>
      <c r="E29" s="107" t="s">
        <v>678</v>
      </c>
      <c r="F29" s="98" t="s">
        <v>23</v>
      </c>
      <c r="G29" s="109" t="n">
        <v>8</v>
      </c>
      <c r="H29" s="109" t="n">
        <v>8</v>
      </c>
      <c r="I29" s="110" t="s">
        <v>669</v>
      </c>
      <c r="J29" s="98"/>
      <c r="K29" s="111" t="s">
        <v>670</v>
      </c>
      <c r="L29" s="111" t="s">
        <v>671</v>
      </c>
      <c r="M29" s="92"/>
    </row>
    <row r="30" customFormat="false" ht="138.75" hidden="false" customHeight="true" outlineLevel="0" collapsed="false">
      <c r="A30" s="104"/>
      <c r="B30" s="105"/>
      <c r="C30" s="105"/>
      <c r="D30" s="107" t="s">
        <v>664</v>
      </c>
      <c r="E30" s="107" t="s">
        <v>672</v>
      </c>
      <c r="F30" s="98" t="s">
        <v>23</v>
      </c>
      <c r="G30" s="109" t="n">
        <v>100</v>
      </c>
      <c r="H30" s="109" t="n">
        <v>100</v>
      </c>
      <c r="I30" s="110" t="s">
        <v>669</v>
      </c>
      <c r="J30" s="98"/>
      <c r="K30" s="111" t="s">
        <v>670</v>
      </c>
      <c r="L30" s="111" t="s">
        <v>679</v>
      </c>
      <c r="M30" s="92"/>
    </row>
    <row r="31" customFormat="false" ht="35.25" hidden="false" customHeight="true" outlineLevel="0" collapsed="false">
      <c r="A31" s="104"/>
      <c r="B31" s="105"/>
      <c r="C31" s="105"/>
      <c r="D31" s="107" t="s">
        <v>680</v>
      </c>
      <c r="E31" s="107" t="s">
        <v>681</v>
      </c>
      <c r="F31" s="92" t="s">
        <v>675</v>
      </c>
      <c r="G31" s="116" t="n">
        <v>547568</v>
      </c>
      <c r="H31" s="116" t="n">
        <v>547568</v>
      </c>
      <c r="I31" s="117" t="s">
        <v>669</v>
      </c>
      <c r="J31" s="110" t="s">
        <v>669</v>
      </c>
      <c r="K31" s="111" t="s">
        <v>670</v>
      </c>
      <c r="L31" s="112" t="s">
        <v>676</v>
      </c>
      <c r="M31" s="92"/>
    </row>
    <row r="32" customFormat="false" ht="96.75" hidden="false" customHeight="true" outlineLevel="0" collapsed="false">
      <c r="A32" s="104"/>
      <c r="B32" s="118" t="s">
        <v>682</v>
      </c>
      <c r="C32" s="119" t="s">
        <v>2</v>
      </c>
      <c r="D32" s="107" t="s">
        <v>664</v>
      </c>
      <c r="E32" s="108" t="s">
        <v>668</v>
      </c>
      <c r="F32" s="109" t="s">
        <v>23</v>
      </c>
      <c r="G32" s="109" t="n">
        <v>21</v>
      </c>
      <c r="H32" s="109" t="n">
        <v>21</v>
      </c>
      <c r="I32" s="110" t="s">
        <v>669</v>
      </c>
      <c r="J32" s="110" t="s">
        <v>669</v>
      </c>
      <c r="K32" s="111" t="s">
        <v>670</v>
      </c>
      <c r="L32" s="112" t="s">
        <v>671</v>
      </c>
      <c r="M32" s="92" t="s">
        <v>669</v>
      </c>
    </row>
    <row r="33" customFormat="false" ht="108.75" hidden="false" customHeight="true" outlineLevel="0" collapsed="false">
      <c r="A33" s="104"/>
      <c r="B33" s="118"/>
      <c r="C33" s="119"/>
      <c r="D33" s="107" t="s">
        <v>664</v>
      </c>
      <c r="E33" s="107" t="s">
        <v>672</v>
      </c>
      <c r="F33" s="98" t="s">
        <v>23</v>
      </c>
      <c r="G33" s="109" t="n">
        <v>100</v>
      </c>
      <c r="H33" s="109" t="n">
        <v>100</v>
      </c>
      <c r="I33" s="110" t="s">
        <v>669</v>
      </c>
      <c r="J33" s="110"/>
      <c r="K33" s="111" t="s">
        <v>670</v>
      </c>
      <c r="L33" s="111" t="s">
        <v>679</v>
      </c>
      <c r="M33" s="92"/>
    </row>
    <row r="34" customFormat="false" ht="15" hidden="false" customHeight="true" outlineLevel="0" collapsed="false">
      <c r="A34" s="104"/>
      <c r="B34" s="118"/>
      <c r="C34" s="119"/>
      <c r="D34" s="107" t="s">
        <v>665</v>
      </c>
      <c r="E34" s="107" t="s">
        <v>674</v>
      </c>
      <c r="F34" s="92" t="s">
        <v>675</v>
      </c>
      <c r="G34" s="109" t="n">
        <v>16397</v>
      </c>
      <c r="H34" s="109" t="n">
        <v>16397</v>
      </c>
      <c r="I34" s="110" t="s">
        <v>669</v>
      </c>
      <c r="J34" s="110" t="s">
        <v>669</v>
      </c>
      <c r="K34" s="120" t="s">
        <v>670</v>
      </c>
      <c r="L34" s="120" t="s">
        <v>676</v>
      </c>
      <c r="M34" s="92"/>
    </row>
    <row r="35" customFormat="false" ht="41.25" hidden="false" customHeight="true" outlineLevel="0" collapsed="false">
      <c r="A35" s="104"/>
      <c r="B35" s="118"/>
      <c r="C35" s="119"/>
      <c r="D35" s="107"/>
      <c r="E35" s="107"/>
      <c r="F35" s="92"/>
      <c r="G35" s="109"/>
      <c r="H35" s="109"/>
      <c r="I35" s="110"/>
      <c r="J35" s="110"/>
      <c r="K35" s="120"/>
      <c r="L35" s="120"/>
      <c r="M35" s="92"/>
    </row>
    <row r="36" customFormat="false" ht="15" hidden="true" customHeight="true" outlineLevel="0" collapsed="false">
      <c r="A36" s="104"/>
      <c r="B36" s="118"/>
      <c r="C36" s="119"/>
      <c r="D36" s="107"/>
      <c r="E36" s="107"/>
      <c r="F36" s="92"/>
      <c r="G36" s="109"/>
      <c r="H36" s="109"/>
      <c r="I36" s="110"/>
      <c r="J36" s="110"/>
      <c r="K36" s="120"/>
      <c r="L36" s="120"/>
      <c r="M36" s="92"/>
    </row>
    <row r="37" customFormat="false" ht="117" hidden="false" customHeight="true" outlineLevel="0" collapsed="false">
      <c r="A37" s="104"/>
      <c r="B37" s="105" t="s">
        <v>683</v>
      </c>
      <c r="C37" s="106" t="s">
        <v>2</v>
      </c>
      <c r="D37" s="107" t="s">
        <v>664</v>
      </c>
      <c r="E37" s="108" t="s">
        <v>668</v>
      </c>
      <c r="F37" s="109" t="s">
        <v>23</v>
      </c>
      <c r="G37" s="116" t="n">
        <v>18</v>
      </c>
      <c r="H37" s="116" t="n">
        <v>18</v>
      </c>
      <c r="I37" s="117" t="s">
        <v>669</v>
      </c>
      <c r="J37" s="117" t="s">
        <v>669</v>
      </c>
      <c r="K37" s="121" t="s">
        <v>670</v>
      </c>
      <c r="L37" s="122" t="s">
        <v>671</v>
      </c>
      <c r="M37" s="123" t="s">
        <v>684</v>
      </c>
    </row>
    <row r="38" customFormat="false" ht="113.25" hidden="false" customHeight="true" outlineLevel="0" collapsed="false">
      <c r="A38" s="104"/>
      <c r="B38" s="105"/>
      <c r="C38" s="106"/>
      <c r="D38" s="107" t="s">
        <v>664</v>
      </c>
      <c r="E38" s="107" t="s">
        <v>678</v>
      </c>
      <c r="F38" s="98" t="s">
        <v>23</v>
      </c>
      <c r="G38" s="116" t="n">
        <v>0</v>
      </c>
      <c r="H38" s="116" t="n">
        <v>0</v>
      </c>
      <c r="I38" s="117" t="s">
        <v>669</v>
      </c>
      <c r="J38" s="117"/>
      <c r="K38" s="121" t="s">
        <v>670</v>
      </c>
      <c r="L38" s="121" t="s">
        <v>671</v>
      </c>
      <c r="M38" s="123"/>
    </row>
    <row r="39" customFormat="false" ht="135.75" hidden="false" customHeight="true" outlineLevel="0" collapsed="false">
      <c r="A39" s="104"/>
      <c r="B39" s="105"/>
      <c r="C39" s="106"/>
      <c r="D39" s="107" t="s">
        <v>664</v>
      </c>
      <c r="E39" s="107" t="s">
        <v>672</v>
      </c>
      <c r="F39" s="98" t="s">
        <v>23</v>
      </c>
      <c r="G39" s="116" t="n">
        <v>100</v>
      </c>
      <c r="H39" s="116" t="n">
        <v>100</v>
      </c>
      <c r="I39" s="117" t="s">
        <v>669</v>
      </c>
      <c r="J39" s="117"/>
      <c r="K39" s="121" t="s">
        <v>670</v>
      </c>
      <c r="L39" s="121" t="s">
        <v>679</v>
      </c>
      <c r="M39" s="123"/>
    </row>
    <row r="40" customFormat="false" ht="60.75" hidden="false" customHeight="true" outlineLevel="0" collapsed="false">
      <c r="A40" s="104"/>
      <c r="B40" s="105"/>
      <c r="C40" s="106"/>
      <c r="D40" s="107" t="s">
        <v>665</v>
      </c>
      <c r="E40" s="107" t="s">
        <v>674</v>
      </c>
      <c r="F40" s="92" t="s">
        <v>675</v>
      </c>
      <c r="G40" s="116" t="n">
        <v>211812</v>
      </c>
      <c r="H40" s="116" t="n">
        <v>211812</v>
      </c>
      <c r="I40" s="117" t="s">
        <v>669</v>
      </c>
      <c r="J40" s="117" t="s">
        <v>669</v>
      </c>
      <c r="K40" s="121" t="s">
        <v>670</v>
      </c>
      <c r="L40" s="122" t="s">
        <v>676</v>
      </c>
      <c r="M40" s="123"/>
    </row>
    <row r="41" customFormat="false" ht="3.75" hidden="true" customHeight="true" outlineLevel="0" collapsed="false">
      <c r="A41" s="104"/>
      <c r="B41" s="105"/>
      <c r="C41" s="106"/>
      <c r="D41" s="107"/>
      <c r="E41" s="107"/>
      <c r="F41" s="92"/>
      <c r="G41" s="116"/>
      <c r="H41" s="116"/>
      <c r="I41" s="117"/>
      <c r="J41" s="124"/>
      <c r="K41" s="121"/>
      <c r="L41" s="121"/>
      <c r="M41" s="123"/>
    </row>
    <row r="42" customFormat="false" ht="15.75" hidden="true" customHeight="true" outlineLevel="0" collapsed="false">
      <c r="A42" s="104"/>
      <c r="B42" s="105"/>
      <c r="C42" s="106"/>
      <c r="D42" s="107"/>
      <c r="E42" s="107"/>
      <c r="F42" s="92"/>
      <c r="G42" s="116"/>
      <c r="H42" s="116"/>
      <c r="I42" s="117"/>
      <c r="J42" s="117"/>
      <c r="K42" s="122"/>
      <c r="L42" s="121"/>
      <c r="M42" s="123"/>
    </row>
    <row r="43" customFormat="false" ht="15.75" hidden="true" customHeight="true" outlineLevel="0" collapsed="false">
      <c r="A43" s="104"/>
      <c r="B43" s="105"/>
      <c r="C43" s="106"/>
      <c r="D43" s="107"/>
      <c r="E43" s="107"/>
      <c r="F43" s="92"/>
      <c r="G43" s="116"/>
      <c r="H43" s="116"/>
      <c r="I43" s="117"/>
      <c r="J43" s="117"/>
      <c r="K43" s="121"/>
      <c r="L43" s="125"/>
      <c r="M43" s="123"/>
    </row>
    <row r="44" customFormat="false" ht="15" hidden="true" customHeight="true" outlineLevel="0" collapsed="false">
      <c r="A44" s="104"/>
      <c r="B44" s="105"/>
      <c r="C44" s="106"/>
      <c r="D44" s="114" t="s">
        <v>662</v>
      </c>
      <c r="E44" s="114"/>
      <c r="F44" s="98"/>
      <c r="G44" s="126"/>
      <c r="H44" s="126"/>
      <c r="I44" s="127"/>
      <c r="J44" s="117"/>
      <c r="K44" s="121"/>
      <c r="L44" s="121"/>
      <c r="M44" s="123"/>
    </row>
    <row r="45" customFormat="false" ht="30" hidden="true" customHeight="true" outlineLevel="0" collapsed="false">
      <c r="A45" s="104"/>
      <c r="B45" s="97"/>
      <c r="C45" s="97" t="s">
        <v>663</v>
      </c>
      <c r="D45" s="103" t="s">
        <v>664</v>
      </c>
      <c r="E45" s="97"/>
      <c r="F45" s="98"/>
      <c r="G45" s="98"/>
      <c r="H45" s="98"/>
      <c r="I45" s="99"/>
      <c r="J45" s="99"/>
      <c r="K45" s="101"/>
      <c r="L45" s="101"/>
      <c r="M45" s="92"/>
    </row>
    <row r="46" customFormat="false" ht="30" hidden="true" customHeight="true" outlineLevel="0" collapsed="false">
      <c r="A46" s="104"/>
      <c r="B46" s="97"/>
      <c r="C46" s="97"/>
      <c r="D46" s="103" t="s">
        <v>664</v>
      </c>
      <c r="E46" s="97"/>
      <c r="F46" s="98"/>
      <c r="G46" s="98"/>
      <c r="H46" s="98"/>
      <c r="I46" s="99"/>
      <c r="J46" s="99"/>
      <c r="K46" s="101"/>
      <c r="L46" s="101"/>
      <c r="M46" s="92"/>
    </row>
    <row r="47" customFormat="false" ht="15" hidden="true" customHeight="true" outlineLevel="0" collapsed="false">
      <c r="A47" s="104"/>
      <c r="B47" s="97"/>
      <c r="C47" s="97"/>
      <c r="D47" s="96" t="s">
        <v>662</v>
      </c>
      <c r="E47" s="97"/>
      <c r="F47" s="98"/>
      <c r="G47" s="98"/>
      <c r="H47" s="98"/>
      <c r="I47" s="99"/>
      <c r="J47" s="99"/>
      <c r="K47" s="101"/>
      <c r="L47" s="101"/>
      <c r="M47" s="92"/>
    </row>
    <row r="48" customFormat="false" ht="30" hidden="true" customHeight="true" outlineLevel="0" collapsed="false">
      <c r="A48" s="104"/>
      <c r="B48" s="97"/>
      <c r="C48" s="97"/>
      <c r="D48" s="103" t="s">
        <v>665</v>
      </c>
      <c r="E48" s="97"/>
      <c r="F48" s="98"/>
      <c r="G48" s="98"/>
      <c r="H48" s="98"/>
      <c r="I48" s="99"/>
      <c r="J48" s="99"/>
      <c r="K48" s="101"/>
      <c r="L48" s="101"/>
      <c r="M48" s="92"/>
    </row>
    <row r="49" customFormat="false" ht="30" hidden="true" customHeight="true" outlineLevel="0" collapsed="false">
      <c r="A49" s="104"/>
      <c r="B49" s="97"/>
      <c r="C49" s="97"/>
      <c r="D49" s="103" t="s">
        <v>665</v>
      </c>
      <c r="E49" s="97"/>
      <c r="F49" s="98"/>
      <c r="G49" s="98"/>
      <c r="H49" s="98"/>
      <c r="I49" s="99"/>
      <c r="J49" s="99"/>
      <c r="K49" s="101"/>
      <c r="L49" s="101"/>
      <c r="M49" s="92"/>
    </row>
    <row r="50" customFormat="false" ht="15" hidden="true" customHeight="true" outlineLevel="0" collapsed="false">
      <c r="A50" s="104"/>
      <c r="B50" s="97"/>
      <c r="C50" s="97"/>
      <c r="D50" s="96" t="s">
        <v>662</v>
      </c>
      <c r="E50" s="97"/>
      <c r="F50" s="98"/>
      <c r="G50" s="98"/>
      <c r="H50" s="98"/>
      <c r="I50" s="99"/>
      <c r="J50" s="99"/>
      <c r="K50" s="101"/>
      <c r="L50" s="101"/>
      <c r="M50" s="92"/>
    </row>
    <row r="51" customFormat="false" ht="117" hidden="false" customHeight="true" outlineLevel="0" collapsed="false">
      <c r="A51" s="104"/>
      <c r="B51" s="105" t="s">
        <v>685</v>
      </c>
      <c r="C51" s="105" t="s">
        <v>2</v>
      </c>
      <c r="D51" s="107" t="s">
        <v>664</v>
      </c>
      <c r="E51" s="108" t="s">
        <v>668</v>
      </c>
      <c r="F51" s="109" t="s">
        <v>23</v>
      </c>
      <c r="G51" s="109" t="n">
        <v>13</v>
      </c>
      <c r="H51" s="109" t="n">
        <v>13</v>
      </c>
      <c r="I51" s="110" t="s">
        <v>669</v>
      </c>
      <c r="J51" s="110" t="s">
        <v>669</v>
      </c>
      <c r="K51" s="111" t="s">
        <v>670</v>
      </c>
      <c r="L51" s="112" t="s">
        <v>671</v>
      </c>
      <c r="M51" s="92" t="s">
        <v>669</v>
      </c>
    </row>
    <row r="52" customFormat="false" ht="116.25" hidden="false" customHeight="true" outlineLevel="0" collapsed="false">
      <c r="A52" s="104"/>
      <c r="B52" s="105"/>
      <c r="C52" s="105"/>
      <c r="D52" s="107" t="s">
        <v>664</v>
      </c>
      <c r="E52" s="107" t="s">
        <v>672</v>
      </c>
      <c r="F52" s="98" t="s">
        <v>23</v>
      </c>
      <c r="G52" s="109" t="n">
        <v>100</v>
      </c>
      <c r="H52" s="109" t="n">
        <v>100</v>
      </c>
      <c r="I52" s="110" t="s">
        <v>669</v>
      </c>
      <c r="J52" s="110"/>
      <c r="K52" s="111" t="s">
        <v>670</v>
      </c>
      <c r="L52" s="111" t="s">
        <v>679</v>
      </c>
      <c r="M52" s="92"/>
    </row>
    <row r="53" customFormat="false" ht="33.75" hidden="false" customHeight="true" outlineLevel="0" collapsed="false">
      <c r="A53" s="104"/>
      <c r="B53" s="105"/>
      <c r="C53" s="105"/>
      <c r="D53" s="103" t="s">
        <v>680</v>
      </c>
      <c r="E53" s="107" t="s">
        <v>681</v>
      </c>
      <c r="F53" s="92" t="s">
        <v>675</v>
      </c>
      <c r="G53" s="92" t="n">
        <v>1515.5</v>
      </c>
      <c r="H53" s="92" t="n">
        <v>1515.5</v>
      </c>
      <c r="I53" s="110" t="s">
        <v>669</v>
      </c>
      <c r="J53" s="110" t="s">
        <v>669</v>
      </c>
      <c r="K53" s="111" t="s">
        <v>670</v>
      </c>
      <c r="L53" s="112" t="s">
        <v>676</v>
      </c>
      <c r="M53" s="92"/>
    </row>
    <row r="54" customFormat="false" ht="117" hidden="false" customHeight="true" outlineLevel="0" collapsed="false">
      <c r="A54" s="104"/>
      <c r="B54" s="105" t="s">
        <v>686</v>
      </c>
      <c r="C54" s="105" t="s">
        <v>2</v>
      </c>
      <c r="D54" s="107" t="s">
        <v>664</v>
      </c>
      <c r="E54" s="108" t="s">
        <v>668</v>
      </c>
      <c r="F54" s="109" t="s">
        <v>23</v>
      </c>
      <c r="G54" s="116" t="n">
        <v>10</v>
      </c>
      <c r="H54" s="116" t="n">
        <v>10</v>
      </c>
      <c r="I54" s="117" t="s">
        <v>669</v>
      </c>
      <c r="J54" s="117" t="s">
        <v>669</v>
      </c>
      <c r="K54" s="121" t="s">
        <v>670</v>
      </c>
      <c r="L54" s="122" t="s">
        <v>671</v>
      </c>
      <c r="M54" s="123" t="s">
        <v>687</v>
      </c>
    </row>
    <row r="55" customFormat="false" ht="113.25" hidden="false" customHeight="true" outlineLevel="0" collapsed="false">
      <c r="A55" s="104"/>
      <c r="B55" s="105"/>
      <c r="C55" s="105"/>
      <c r="D55" s="107" t="s">
        <v>664</v>
      </c>
      <c r="E55" s="107" t="s">
        <v>678</v>
      </c>
      <c r="F55" s="98" t="s">
        <v>23</v>
      </c>
      <c r="G55" s="116" t="n">
        <v>0</v>
      </c>
      <c r="H55" s="116" t="n">
        <v>0</v>
      </c>
      <c r="I55" s="128" t="s">
        <v>669</v>
      </c>
      <c r="J55" s="117"/>
      <c r="K55" s="121" t="s">
        <v>670</v>
      </c>
      <c r="L55" s="121" t="s">
        <v>671</v>
      </c>
      <c r="M55" s="123"/>
    </row>
    <row r="56" customFormat="false" ht="136.5" hidden="false" customHeight="true" outlineLevel="0" collapsed="false">
      <c r="A56" s="104"/>
      <c r="B56" s="105"/>
      <c r="C56" s="105"/>
      <c r="D56" s="107" t="s">
        <v>664</v>
      </c>
      <c r="E56" s="107" t="s">
        <v>672</v>
      </c>
      <c r="F56" s="98" t="s">
        <v>23</v>
      </c>
      <c r="G56" s="116" t="n">
        <v>100</v>
      </c>
      <c r="H56" s="116" t="n">
        <v>100</v>
      </c>
      <c r="I56" s="117" t="s">
        <v>669</v>
      </c>
      <c r="J56" s="117"/>
      <c r="K56" s="121" t="s">
        <v>670</v>
      </c>
      <c r="L56" s="121" t="s">
        <v>679</v>
      </c>
      <c r="M56" s="123"/>
    </row>
    <row r="57" customFormat="false" ht="33.75" hidden="false" customHeight="true" outlineLevel="0" collapsed="false">
      <c r="A57" s="104"/>
      <c r="B57" s="105"/>
      <c r="C57" s="105"/>
      <c r="D57" s="103" t="s">
        <v>680</v>
      </c>
      <c r="E57" s="107" t="s">
        <v>681</v>
      </c>
      <c r="F57" s="92" t="s">
        <v>675</v>
      </c>
      <c r="G57" s="123" t="n">
        <v>22385</v>
      </c>
      <c r="H57" s="123" t="n">
        <v>22385</v>
      </c>
      <c r="I57" s="129" t="s">
        <v>669</v>
      </c>
      <c r="J57" s="129" t="s">
        <v>669</v>
      </c>
      <c r="K57" s="121" t="s">
        <v>670</v>
      </c>
      <c r="L57" s="122" t="s">
        <v>676</v>
      </c>
      <c r="M57" s="123"/>
    </row>
    <row r="58" customFormat="false" ht="122.25" hidden="false" customHeight="true" outlineLevel="0" collapsed="false">
      <c r="A58" s="104"/>
      <c r="B58" s="105" t="s">
        <v>688</v>
      </c>
      <c r="C58" s="105" t="s">
        <v>2</v>
      </c>
      <c r="D58" s="107" t="s">
        <v>664</v>
      </c>
      <c r="E58" s="108" t="s">
        <v>668</v>
      </c>
      <c r="F58" s="109" t="s">
        <v>23</v>
      </c>
      <c r="G58" s="109" t="n">
        <v>10</v>
      </c>
      <c r="H58" s="109" t="n">
        <v>10</v>
      </c>
      <c r="I58" s="129" t="s">
        <v>669</v>
      </c>
      <c r="J58" s="98" t="s">
        <v>669</v>
      </c>
      <c r="K58" s="111" t="s">
        <v>670</v>
      </c>
      <c r="L58" s="112" t="s">
        <v>671</v>
      </c>
      <c r="M58" s="92" t="s">
        <v>669</v>
      </c>
    </row>
    <row r="59" customFormat="false" ht="122.25" hidden="false" customHeight="true" outlineLevel="0" collapsed="false">
      <c r="A59" s="104"/>
      <c r="B59" s="105"/>
      <c r="C59" s="105"/>
      <c r="D59" s="107" t="s">
        <v>664</v>
      </c>
      <c r="E59" s="107" t="s">
        <v>672</v>
      </c>
      <c r="F59" s="98" t="s">
        <v>23</v>
      </c>
      <c r="G59" s="109" t="n">
        <v>100</v>
      </c>
      <c r="H59" s="109" t="n">
        <v>100</v>
      </c>
      <c r="I59" s="129" t="s">
        <v>669</v>
      </c>
      <c r="J59" s="98"/>
      <c r="K59" s="111" t="s">
        <v>670</v>
      </c>
      <c r="L59" s="111" t="s">
        <v>679</v>
      </c>
      <c r="M59" s="92"/>
    </row>
    <row r="60" customFormat="false" ht="122.25" hidden="false" customHeight="true" outlineLevel="0" collapsed="false">
      <c r="A60" s="104"/>
      <c r="B60" s="105"/>
      <c r="C60" s="105"/>
      <c r="D60" s="103" t="s">
        <v>680</v>
      </c>
      <c r="E60" s="107" t="s">
        <v>681</v>
      </c>
      <c r="F60" s="92" t="s">
        <v>675</v>
      </c>
      <c r="G60" s="92" t="n">
        <v>380</v>
      </c>
      <c r="H60" s="92" t="n">
        <v>380</v>
      </c>
      <c r="I60" s="129" t="s">
        <v>669</v>
      </c>
      <c r="J60" s="98" t="s">
        <v>669</v>
      </c>
      <c r="K60" s="111" t="s">
        <v>670</v>
      </c>
      <c r="L60" s="112" t="s">
        <v>676</v>
      </c>
      <c r="M60" s="92"/>
    </row>
    <row r="61" customFormat="false" ht="122.25" hidden="false" customHeight="true" outlineLevel="0" collapsed="false">
      <c r="A61" s="104"/>
      <c r="B61" s="105" t="s">
        <v>689</v>
      </c>
      <c r="C61" s="105" t="s">
        <v>2</v>
      </c>
      <c r="D61" s="107" t="s">
        <v>664</v>
      </c>
      <c r="E61" s="108" t="s">
        <v>668</v>
      </c>
      <c r="F61" s="109" t="s">
        <v>23</v>
      </c>
      <c r="G61" s="109" t="n">
        <v>22</v>
      </c>
      <c r="H61" s="109" t="n">
        <f aca="false">22+16</f>
        <v>38</v>
      </c>
      <c r="I61" s="110" t="s">
        <v>690</v>
      </c>
      <c r="J61" s="92" t="s">
        <v>691</v>
      </c>
      <c r="K61" s="111" t="s">
        <v>670</v>
      </c>
      <c r="L61" s="112" t="s">
        <v>671</v>
      </c>
      <c r="M61" s="92" t="s">
        <v>692</v>
      </c>
      <c r="N61" s="130"/>
      <c r="O61" s="130"/>
      <c r="P61" s="130"/>
      <c r="Q61" s="130"/>
      <c r="R61" s="130"/>
      <c r="S61" s="130"/>
      <c r="T61" s="130"/>
      <c r="U61" s="130"/>
      <c r="V61" s="130"/>
      <c r="W61" s="130"/>
      <c r="X61" s="130"/>
      <c r="Y61" s="130"/>
      <c r="Z61" s="130"/>
      <c r="AA61" s="130"/>
      <c r="AB61" s="130"/>
      <c r="AC61" s="130"/>
      <c r="AD61" s="130"/>
      <c r="AE61" s="130"/>
      <c r="AF61" s="130"/>
      <c r="AG61" s="130"/>
      <c r="AH61" s="130"/>
      <c r="AI61" s="130"/>
      <c r="AJ61" s="130"/>
      <c r="AK61" s="130"/>
      <c r="AL61" s="130"/>
      <c r="AM61" s="130"/>
      <c r="AN61" s="130"/>
      <c r="AO61" s="130"/>
      <c r="AP61" s="130"/>
      <c r="AQ61" s="130"/>
      <c r="AR61" s="130"/>
      <c r="AS61" s="130"/>
      <c r="AT61" s="131"/>
      <c r="AU61" s="132"/>
      <c r="AV61" s="132"/>
      <c r="AW61" s="132"/>
      <c r="AX61" s="132"/>
      <c r="AY61" s="132"/>
      <c r="AZ61" s="132"/>
      <c r="BA61" s="132"/>
      <c r="BB61" s="132"/>
      <c r="BC61" s="132"/>
      <c r="BD61" s="132"/>
      <c r="BE61" s="132"/>
      <c r="BF61" s="132"/>
      <c r="BG61" s="132"/>
      <c r="BH61" s="132"/>
      <c r="BI61" s="132"/>
      <c r="BJ61" s="132"/>
      <c r="BK61" s="132"/>
      <c r="BL61" s="132"/>
      <c r="BM61" s="132"/>
      <c r="BN61" s="132"/>
      <c r="BO61" s="132"/>
      <c r="BP61" s="132"/>
      <c r="BQ61" s="132"/>
      <c r="BR61" s="132"/>
      <c r="BS61" s="132"/>
      <c r="BT61" s="132"/>
      <c r="BU61" s="132"/>
      <c r="BV61" s="132"/>
      <c r="BW61" s="132"/>
      <c r="BX61" s="132"/>
      <c r="BY61" s="132"/>
      <c r="BZ61" s="132"/>
      <c r="CA61" s="132"/>
      <c r="CB61" s="132"/>
      <c r="CC61" s="132"/>
      <c r="CD61" s="132"/>
      <c r="CE61" s="132"/>
      <c r="CF61" s="132"/>
      <c r="CG61" s="132"/>
      <c r="CH61" s="132"/>
      <c r="CI61" s="132"/>
      <c r="CJ61" s="132"/>
      <c r="CK61" s="132"/>
      <c r="CL61" s="132"/>
      <c r="CM61" s="132"/>
      <c r="CN61" s="132"/>
      <c r="CO61" s="132"/>
      <c r="CP61" s="132"/>
      <c r="CQ61" s="132"/>
      <c r="CR61" s="132"/>
      <c r="CS61" s="132"/>
      <c r="CT61" s="132"/>
      <c r="CU61" s="132"/>
      <c r="CV61" s="132"/>
      <c r="CW61" s="132"/>
      <c r="CX61" s="132"/>
      <c r="CY61" s="132"/>
      <c r="CZ61" s="132"/>
      <c r="DA61" s="132"/>
      <c r="DB61" s="132"/>
      <c r="DC61" s="132"/>
      <c r="DD61" s="132"/>
      <c r="DE61" s="132"/>
      <c r="DF61" s="132"/>
      <c r="DG61" s="132"/>
      <c r="DH61" s="132"/>
      <c r="DI61" s="132"/>
      <c r="DJ61" s="132"/>
      <c r="DK61" s="132"/>
      <c r="DL61" s="132"/>
      <c r="DM61" s="132"/>
      <c r="DN61" s="132"/>
      <c r="DO61" s="132"/>
      <c r="DP61" s="132"/>
      <c r="DQ61" s="132"/>
      <c r="DR61" s="132"/>
      <c r="DS61" s="132"/>
      <c r="DT61" s="132"/>
      <c r="DU61" s="132"/>
      <c r="DV61" s="132"/>
      <c r="DW61" s="132"/>
      <c r="DX61" s="132"/>
      <c r="DY61" s="132"/>
      <c r="DZ61" s="132"/>
      <c r="EA61" s="132"/>
      <c r="EB61" s="132"/>
      <c r="EC61" s="132"/>
      <c r="ED61" s="132"/>
      <c r="EE61" s="132"/>
      <c r="EF61" s="132"/>
      <c r="EG61" s="132"/>
      <c r="EH61" s="132"/>
      <c r="EI61" s="132"/>
      <c r="EJ61" s="132"/>
      <c r="EK61" s="132"/>
      <c r="EL61" s="132"/>
      <c r="EM61" s="132"/>
      <c r="EN61" s="132"/>
      <c r="EO61" s="132"/>
      <c r="EP61" s="132"/>
      <c r="EQ61" s="132"/>
      <c r="ER61" s="132"/>
      <c r="ES61" s="132"/>
      <c r="ET61" s="132"/>
      <c r="EU61" s="132"/>
      <c r="EV61" s="132"/>
      <c r="EW61" s="132"/>
      <c r="EX61" s="132"/>
      <c r="EY61" s="132"/>
      <c r="EZ61" s="132"/>
      <c r="FA61" s="132"/>
      <c r="FB61" s="132"/>
      <c r="FC61" s="132"/>
      <c r="FD61" s="132"/>
      <c r="FE61" s="132"/>
      <c r="FF61" s="132"/>
      <c r="FG61" s="132"/>
      <c r="FH61" s="132"/>
      <c r="FI61" s="132"/>
      <c r="FJ61" s="132"/>
      <c r="FK61" s="132"/>
      <c r="FL61" s="132"/>
      <c r="FM61" s="132"/>
      <c r="FN61" s="132"/>
      <c r="FO61" s="132"/>
      <c r="FP61" s="132"/>
      <c r="FQ61" s="132"/>
      <c r="FR61" s="132"/>
      <c r="FS61" s="132"/>
      <c r="FT61" s="132"/>
      <c r="FU61" s="132"/>
      <c r="FV61" s="132"/>
      <c r="FW61" s="132"/>
      <c r="FX61" s="132"/>
      <c r="FY61" s="132"/>
      <c r="FZ61" s="132"/>
      <c r="GA61" s="132"/>
      <c r="GB61" s="132"/>
      <c r="GC61" s="132"/>
      <c r="GD61" s="132"/>
      <c r="GE61" s="132"/>
      <c r="GF61" s="132"/>
      <c r="GG61" s="132"/>
      <c r="GH61" s="132"/>
      <c r="GI61" s="132"/>
      <c r="GJ61" s="132"/>
      <c r="GK61" s="132"/>
      <c r="GL61" s="132"/>
      <c r="GM61" s="132"/>
      <c r="GN61" s="132"/>
      <c r="GO61" s="132"/>
      <c r="GP61" s="132"/>
      <c r="GQ61" s="132"/>
      <c r="GR61" s="132"/>
      <c r="GS61" s="132"/>
      <c r="GT61" s="132"/>
      <c r="GU61" s="132"/>
      <c r="GV61" s="132"/>
      <c r="GW61" s="132"/>
      <c r="GX61" s="132"/>
      <c r="GY61" s="132"/>
      <c r="GZ61" s="132"/>
      <c r="HA61" s="132"/>
      <c r="HB61" s="132"/>
      <c r="HC61" s="132"/>
      <c r="HD61" s="132"/>
      <c r="HE61" s="132"/>
      <c r="HF61" s="132"/>
      <c r="HG61" s="132"/>
      <c r="HH61" s="132"/>
      <c r="HI61" s="132"/>
      <c r="HJ61" s="132"/>
      <c r="HK61" s="132"/>
      <c r="HL61" s="132"/>
      <c r="HM61" s="132"/>
      <c r="HN61" s="132"/>
      <c r="HO61" s="132"/>
      <c r="HP61" s="132"/>
      <c r="HQ61" s="132"/>
      <c r="HR61" s="132"/>
      <c r="HS61" s="132"/>
      <c r="HT61" s="132"/>
      <c r="HU61" s="132"/>
      <c r="HV61" s="132"/>
      <c r="HW61" s="132"/>
      <c r="HX61" s="132"/>
      <c r="HY61" s="132"/>
      <c r="HZ61" s="132"/>
      <c r="IA61" s="132"/>
      <c r="IB61" s="132"/>
      <c r="IC61" s="132"/>
      <c r="ID61" s="132"/>
      <c r="IE61" s="132"/>
      <c r="IF61" s="132"/>
      <c r="IG61" s="132"/>
      <c r="IH61" s="132"/>
      <c r="II61" s="132"/>
      <c r="IJ61" s="132"/>
      <c r="IK61" s="132"/>
      <c r="IL61" s="132"/>
      <c r="IM61" s="132"/>
      <c r="IN61" s="132"/>
      <c r="IO61" s="132"/>
      <c r="IP61" s="132"/>
      <c r="IQ61" s="132"/>
      <c r="IR61" s="132"/>
      <c r="IS61" s="132"/>
      <c r="IT61" s="132"/>
      <c r="IU61" s="132"/>
      <c r="IV61" s="132"/>
    </row>
    <row r="62" customFormat="false" ht="122.25" hidden="false" customHeight="true" outlineLevel="0" collapsed="false">
      <c r="A62" s="104"/>
      <c r="B62" s="105"/>
      <c r="C62" s="105"/>
      <c r="D62" s="107" t="s">
        <v>664</v>
      </c>
      <c r="E62" s="107" t="s">
        <v>678</v>
      </c>
      <c r="F62" s="98" t="s">
        <v>23</v>
      </c>
      <c r="G62" s="109" t="n">
        <v>0.5</v>
      </c>
      <c r="H62" s="109" t="n">
        <f aca="false">0.5+2</f>
        <v>2.5</v>
      </c>
      <c r="I62" s="110" t="s">
        <v>690</v>
      </c>
      <c r="J62" s="92"/>
      <c r="K62" s="111" t="s">
        <v>670</v>
      </c>
      <c r="L62" s="111" t="s">
        <v>671</v>
      </c>
      <c r="M62" s="92"/>
      <c r="N62" s="130"/>
      <c r="O62" s="130"/>
      <c r="P62" s="130"/>
      <c r="Q62" s="130"/>
      <c r="R62" s="130"/>
      <c r="S62" s="130"/>
      <c r="T62" s="130"/>
      <c r="U62" s="130"/>
      <c r="V62" s="130"/>
      <c r="W62" s="130"/>
      <c r="X62" s="130"/>
      <c r="Y62" s="130"/>
      <c r="Z62" s="130"/>
      <c r="AA62" s="130"/>
      <c r="AB62" s="130"/>
      <c r="AC62" s="130"/>
      <c r="AD62" s="130"/>
      <c r="AE62" s="130"/>
      <c r="AF62" s="130"/>
      <c r="AG62" s="130"/>
      <c r="AH62" s="130"/>
      <c r="AI62" s="130"/>
      <c r="AJ62" s="130"/>
      <c r="AK62" s="130"/>
      <c r="AL62" s="130"/>
      <c r="AM62" s="130"/>
      <c r="AN62" s="130"/>
      <c r="AO62" s="130"/>
      <c r="AP62" s="130"/>
      <c r="AQ62" s="130"/>
      <c r="AR62" s="130"/>
      <c r="AS62" s="130"/>
      <c r="AT62" s="131"/>
      <c r="AU62" s="132"/>
      <c r="AV62" s="132"/>
      <c r="AW62" s="132"/>
      <c r="AX62" s="132"/>
      <c r="AY62" s="132"/>
      <c r="AZ62" s="132"/>
      <c r="BA62" s="132"/>
      <c r="BB62" s="132"/>
      <c r="BC62" s="132"/>
      <c r="BD62" s="132"/>
      <c r="BE62" s="132"/>
      <c r="BF62" s="132"/>
      <c r="BG62" s="132"/>
      <c r="BH62" s="132"/>
      <c r="BI62" s="132"/>
      <c r="BJ62" s="132"/>
      <c r="BK62" s="132"/>
      <c r="BL62" s="132"/>
      <c r="BM62" s="132"/>
      <c r="BN62" s="132"/>
      <c r="BO62" s="132"/>
      <c r="BP62" s="132"/>
      <c r="BQ62" s="132"/>
      <c r="BR62" s="132"/>
      <c r="BS62" s="132"/>
      <c r="BT62" s="132"/>
      <c r="BU62" s="132"/>
      <c r="BV62" s="132"/>
      <c r="BW62" s="132"/>
      <c r="BX62" s="132"/>
      <c r="BY62" s="132"/>
      <c r="BZ62" s="132"/>
      <c r="CA62" s="132"/>
      <c r="CB62" s="132"/>
      <c r="CC62" s="132"/>
      <c r="CD62" s="132"/>
      <c r="CE62" s="132"/>
      <c r="CF62" s="132"/>
      <c r="CG62" s="132"/>
      <c r="CH62" s="132"/>
      <c r="CI62" s="132"/>
      <c r="CJ62" s="132"/>
      <c r="CK62" s="132"/>
      <c r="CL62" s="132"/>
      <c r="CM62" s="132"/>
      <c r="CN62" s="132"/>
      <c r="CO62" s="132"/>
      <c r="CP62" s="132"/>
      <c r="CQ62" s="132"/>
      <c r="CR62" s="132"/>
      <c r="CS62" s="132"/>
      <c r="CT62" s="132"/>
      <c r="CU62" s="132"/>
      <c r="CV62" s="132"/>
      <c r="CW62" s="132"/>
      <c r="CX62" s="132"/>
      <c r="CY62" s="132"/>
      <c r="CZ62" s="132"/>
      <c r="DA62" s="132"/>
      <c r="DB62" s="132"/>
      <c r="DC62" s="132"/>
      <c r="DD62" s="132"/>
      <c r="DE62" s="132"/>
      <c r="DF62" s="132"/>
      <c r="DG62" s="132"/>
      <c r="DH62" s="132"/>
      <c r="DI62" s="132"/>
      <c r="DJ62" s="132"/>
      <c r="DK62" s="132"/>
      <c r="DL62" s="132"/>
      <c r="DM62" s="132"/>
      <c r="DN62" s="132"/>
      <c r="DO62" s="132"/>
      <c r="DP62" s="132"/>
      <c r="DQ62" s="132"/>
      <c r="DR62" s="132"/>
      <c r="DS62" s="132"/>
      <c r="DT62" s="132"/>
      <c r="DU62" s="132"/>
      <c r="DV62" s="132"/>
      <c r="DW62" s="132"/>
      <c r="DX62" s="132"/>
      <c r="DY62" s="132"/>
      <c r="DZ62" s="132"/>
      <c r="EA62" s="132"/>
      <c r="EB62" s="132"/>
      <c r="EC62" s="132"/>
      <c r="ED62" s="132"/>
      <c r="EE62" s="132"/>
      <c r="EF62" s="132"/>
      <c r="EG62" s="132"/>
      <c r="EH62" s="132"/>
      <c r="EI62" s="132"/>
      <c r="EJ62" s="132"/>
      <c r="EK62" s="132"/>
      <c r="EL62" s="132"/>
      <c r="EM62" s="132"/>
      <c r="EN62" s="132"/>
      <c r="EO62" s="132"/>
      <c r="EP62" s="132"/>
      <c r="EQ62" s="132"/>
      <c r="ER62" s="132"/>
      <c r="ES62" s="132"/>
      <c r="ET62" s="132"/>
      <c r="EU62" s="132"/>
      <c r="EV62" s="132"/>
      <c r="EW62" s="132"/>
      <c r="EX62" s="132"/>
      <c r="EY62" s="132"/>
      <c r="EZ62" s="132"/>
      <c r="FA62" s="132"/>
      <c r="FB62" s="132"/>
      <c r="FC62" s="132"/>
      <c r="FD62" s="132"/>
      <c r="FE62" s="132"/>
      <c r="FF62" s="132"/>
      <c r="FG62" s="132"/>
      <c r="FH62" s="132"/>
      <c r="FI62" s="132"/>
      <c r="FJ62" s="132"/>
      <c r="FK62" s="132"/>
      <c r="FL62" s="132"/>
      <c r="FM62" s="132"/>
      <c r="FN62" s="132"/>
      <c r="FO62" s="132"/>
      <c r="FP62" s="132"/>
      <c r="FQ62" s="132"/>
      <c r="FR62" s="132"/>
      <c r="FS62" s="132"/>
      <c r="FT62" s="132"/>
      <c r="FU62" s="132"/>
      <c r="FV62" s="132"/>
      <c r="FW62" s="132"/>
      <c r="FX62" s="132"/>
      <c r="FY62" s="132"/>
      <c r="FZ62" s="132"/>
      <c r="GA62" s="132"/>
      <c r="GB62" s="132"/>
      <c r="GC62" s="132"/>
      <c r="GD62" s="132"/>
      <c r="GE62" s="132"/>
      <c r="GF62" s="132"/>
      <c r="GG62" s="132"/>
      <c r="GH62" s="132"/>
      <c r="GI62" s="132"/>
      <c r="GJ62" s="132"/>
      <c r="GK62" s="132"/>
      <c r="GL62" s="132"/>
      <c r="GM62" s="132"/>
      <c r="GN62" s="132"/>
      <c r="GO62" s="132"/>
      <c r="GP62" s="132"/>
      <c r="GQ62" s="132"/>
      <c r="GR62" s="132"/>
      <c r="GS62" s="132"/>
      <c r="GT62" s="132"/>
      <c r="GU62" s="132"/>
      <c r="GV62" s="132"/>
      <c r="GW62" s="132"/>
      <c r="GX62" s="132"/>
      <c r="GY62" s="132"/>
      <c r="GZ62" s="132"/>
      <c r="HA62" s="132"/>
      <c r="HB62" s="132"/>
      <c r="HC62" s="132"/>
      <c r="HD62" s="132"/>
      <c r="HE62" s="132"/>
      <c r="HF62" s="132"/>
      <c r="HG62" s="132"/>
      <c r="HH62" s="132"/>
      <c r="HI62" s="132"/>
      <c r="HJ62" s="132"/>
      <c r="HK62" s="132"/>
      <c r="HL62" s="132"/>
      <c r="HM62" s="132"/>
      <c r="HN62" s="132"/>
      <c r="HO62" s="132"/>
      <c r="HP62" s="132"/>
      <c r="HQ62" s="132"/>
      <c r="HR62" s="132"/>
      <c r="HS62" s="132"/>
      <c r="HT62" s="132"/>
      <c r="HU62" s="132"/>
      <c r="HV62" s="132"/>
      <c r="HW62" s="132"/>
      <c r="HX62" s="132"/>
      <c r="HY62" s="132"/>
      <c r="HZ62" s="132"/>
      <c r="IA62" s="132"/>
      <c r="IB62" s="132"/>
      <c r="IC62" s="132"/>
      <c r="ID62" s="132"/>
      <c r="IE62" s="132"/>
      <c r="IF62" s="132"/>
      <c r="IG62" s="132"/>
      <c r="IH62" s="132"/>
      <c r="II62" s="132"/>
      <c r="IJ62" s="132"/>
      <c r="IK62" s="132"/>
      <c r="IL62" s="132"/>
      <c r="IM62" s="132"/>
      <c r="IN62" s="132"/>
      <c r="IO62" s="132"/>
      <c r="IP62" s="132"/>
      <c r="IQ62" s="132"/>
      <c r="IR62" s="132"/>
      <c r="IS62" s="132"/>
      <c r="IT62" s="132"/>
      <c r="IU62" s="132"/>
      <c r="IV62" s="132"/>
    </row>
    <row r="63" customFormat="false" ht="122.25" hidden="false" customHeight="true" outlineLevel="0" collapsed="false">
      <c r="A63" s="104"/>
      <c r="B63" s="105"/>
      <c r="C63" s="105"/>
      <c r="D63" s="107" t="s">
        <v>664</v>
      </c>
      <c r="E63" s="107" t="s">
        <v>672</v>
      </c>
      <c r="F63" s="98" t="s">
        <v>23</v>
      </c>
      <c r="G63" s="109" t="n">
        <v>100</v>
      </c>
      <c r="H63" s="109" t="n">
        <v>100</v>
      </c>
      <c r="I63" s="110" t="s">
        <v>669</v>
      </c>
      <c r="J63" s="92"/>
      <c r="K63" s="111" t="s">
        <v>670</v>
      </c>
      <c r="L63" s="111" t="s">
        <v>679</v>
      </c>
      <c r="M63" s="92"/>
      <c r="N63" s="130"/>
      <c r="O63" s="130"/>
      <c r="P63" s="130"/>
      <c r="Q63" s="130"/>
      <c r="R63" s="130"/>
      <c r="S63" s="130"/>
      <c r="T63" s="130"/>
      <c r="U63" s="130"/>
      <c r="V63" s="130"/>
      <c r="W63" s="130"/>
      <c r="X63" s="130"/>
      <c r="Y63" s="130"/>
      <c r="Z63" s="130"/>
      <c r="AA63" s="130"/>
      <c r="AB63" s="130"/>
      <c r="AC63" s="130"/>
      <c r="AD63" s="130"/>
      <c r="AE63" s="130"/>
      <c r="AF63" s="130"/>
      <c r="AG63" s="130"/>
      <c r="AH63" s="130"/>
      <c r="AI63" s="130"/>
      <c r="AJ63" s="130"/>
      <c r="AK63" s="130"/>
      <c r="AL63" s="130"/>
      <c r="AM63" s="130"/>
      <c r="AN63" s="130"/>
      <c r="AO63" s="130"/>
      <c r="AP63" s="130"/>
      <c r="AQ63" s="130"/>
      <c r="AR63" s="130"/>
      <c r="AS63" s="130"/>
      <c r="AT63" s="131"/>
      <c r="AU63" s="132"/>
      <c r="AV63" s="132"/>
      <c r="AW63" s="132"/>
      <c r="AX63" s="132"/>
      <c r="AY63" s="132"/>
      <c r="AZ63" s="132"/>
      <c r="BA63" s="132"/>
      <c r="BB63" s="132"/>
      <c r="BC63" s="132"/>
      <c r="BD63" s="132"/>
      <c r="BE63" s="132"/>
      <c r="BF63" s="132"/>
      <c r="BG63" s="132"/>
      <c r="BH63" s="132"/>
      <c r="BI63" s="132"/>
      <c r="BJ63" s="132"/>
      <c r="BK63" s="132"/>
      <c r="BL63" s="132"/>
      <c r="BM63" s="132"/>
      <c r="BN63" s="132"/>
      <c r="BO63" s="132"/>
      <c r="BP63" s="132"/>
      <c r="BQ63" s="132"/>
      <c r="BR63" s="132"/>
      <c r="BS63" s="132"/>
      <c r="BT63" s="132"/>
      <c r="BU63" s="132"/>
      <c r="BV63" s="132"/>
      <c r="BW63" s="132"/>
      <c r="BX63" s="132"/>
      <c r="BY63" s="132"/>
      <c r="BZ63" s="132"/>
      <c r="CA63" s="132"/>
      <c r="CB63" s="132"/>
      <c r="CC63" s="132"/>
      <c r="CD63" s="132"/>
      <c r="CE63" s="132"/>
      <c r="CF63" s="132"/>
      <c r="CG63" s="132"/>
      <c r="CH63" s="132"/>
      <c r="CI63" s="132"/>
      <c r="CJ63" s="132"/>
      <c r="CK63" s="132"/>
      <c r="CL63" s="132"/>
      <c r="CM63" s="132"/>
      <c r="CN63" s="132"/>
      <c r="CO63" s="132"/>
      <c r="CP63" s="132"/>
      <c r="CQ63" s="132"/>
      <c r="CR63" s="132"/>
      <c r="CS63" s="132"/>
      <c r="CT63" s="132"/>
      <c r="CU63" s="132"/>
      <c r="CV63" s="132"/>
      <c r="CW63" s="132"/>
      <c r="CX63" s="132"/>
      <c r="CY63" s="132"/>
      <c r="CZ63" s="132"/>
      <c r="DA63" s="132"/>
      <c r="DB63" s="132"/>
      <c r="DC63" s="132"/>
      <c r="DD63" s="132"/>
      <c r="DE63" s="132"/>
      <c r="DF63" s="132"/>
      <c r="DG63" s="132"/>
      <c r="DH63" s="132"/>
      <c r="DI63" s="132"/>
      <c r="DJ63" s="132"/>
      <c r="DK63" s="132"/>
      <c r="DL63" s="132"/>
      <c r="DM63" s="132"/>
      <c r="DN63" s="132"/>
      <c r="DO63" s="132"/>
      <c r="DP63" s="132"/>
      <c r="DQ63" s="132"/>
      <c r="DR63" s="132"/>
      <c r="DS63" s="132"/>
      <c r="DT63" s="132"/>
      <c r="DU63" s="132"/>
      <c r="DV63" s="132"/>
      <c r="DW63" s="132"/>
      <c r="DX63" s="132"/>
      <c r="DY63" s="132"/>
      <c r="DZ63" s="132"/>
      <c r="EA63" s="132"/>
      <c r="EB63" s="132"/>
      <c r="EC63" s="132"/>
      <c r="ED63" s="132"/>
      <c r="EE63" s="132"/>
      <c r="EF63" s="132"/>
      <c r="EG63" s="132"/>
      <c r="EH63" s="132"/>
      <c r="EI63" s="132"/>
      <c r="EJ63" s="132"/>
      <c r="EK63" s="132"/>
      <c r="EL63" s="132"/>
      <c r="EM63" s="132"/>
      <c r="EN63" s="132"/>
      <c r="EO63" s="132"/>
      <c r="EP63" s="132"/>
      <c r="EQ63" s="132"/>
      <c r="ER63" s="132"/>
      <c r="ES63" s="132"/>
      <c r="ET63" s="132"/>
      <c r="EU63" s="132"/>
      <c r="EV63" s="132"/>
      <c r="EW63" s="132"/>
      <c r="EX63" s="132"/>
      <c r="EY63" s="132"/>
      <c r="EZ63" s="132"/>
      <c r="FA63" s="132"/>
      <c r="FB63" s="132"/>
      <c r="FC63" s="132"/>
      <c r="FD63" s="132"/>
      <c r="FE63" s="132"/>
      <c r="FF63" s="132"/>
      <c r="FG63" s="132"/>
      <c r="FH63" s="132"/>
      <c r="FI63" s="132"/>
      <c r="FJ63" s="132"/>
      <c r="FK63" s="132"/>
      <c r="FL63" s="132"/>
      <c r="FM63" s="132"/>
      <c r="FN63" s="132"/>
      <c r="FO63" s="132"/>
      <c r="FP63" s="132"/>
      <c r="FQ63" s="132"/>
      <c r="FR63" s="132"/>
      <c r="FS63" s="132"/>
      <c r="FT63" s="132"/>
      <c r="FU63" s="132"/>
      <c r="FV63" s="132"/>
      <c r="FW63" s="132"/>
      <c r="FX63" s="132"/>
      <c r="FY63" s="132"/>
      <c r="FZ63" s="132"/>
      <c r="GA63" s="132"/>
      <c r="GB63" s="132"/>
      <c r="GC63" s="132"/>
      <c r="GD63" s="132"/>
      <c r="GE63" s="132"/>
      <c r="GF63" s="132"/>
      <c r="GG63" s="132"/>
      <c r="GH63" s="132"/>
      <c r="GI63" s="132"/>
      <c r="GJ63" s="132"/>
      <c r="GK63" s="132"/>
      <c r="GL63" s="132"/>
      <c r="GM63" s="132"/>
      <c r="GN63" s="132"/>
      <c r="GO63" s="132"/>
      <c r="GP63" s="132"/>
      <c r="GQ63" s="132"/>
      <c r="GR63" s="132"/>
      <c r="GS63" s="132"/>
      <c r="GT63" s="132"/>
      <c r="GU63" s="132"/>
      <c r="GV63" s="132"/>
      <c r="GW63" s="132"/>
      <c r="GX63" s="132"/>
      <c r="GY63" s="132"/>
      <c r="GZ63" s="132"/>
      <c r="HA63" s="132"/>
      <c r="HB63" s="132"/>
      <c r="HC63" s="132"/>
      <c r="HD63" s="132"/>
      <c r="HE63" s="132"/>
      <c r="HF63" s="132"/>
      <c r="HG63" s="132"/>
      <c r="HH63" s="132"/>
      <c r="HI63" s="132"/>
      <c r="HJ63" s="132"/>
      <c r="HK63" s="132"/>
      <c r="HL63" s="132"/>
      <c r="HM63" s="132"/>
      <c r="HN63" s="132"/>
      <c r="HO63" s="132"/>
      <c r="HP63" s="132"/>
      <c r="HQ63" s="132"/>
      <c r="HR63" s="132"/>
      <c r="HS63" s="132"/>
      <c r="HT63" s="132"/>
      <c r="HU63" s="132"/>
      <c r="HV63" s="132"/>
      <c r="HW63" s="132"/>
      <c r="HX63" s="132"/>
      <c r="HY63" s="132"/>
      <c r="HZ63" s="132"/>
      <c r="IA63" s="132"/>
      <c r="IB63" s="132"/>
      <c r="IC63" s="132"/>
      <c r="ID63" s="132"/>
      <c r="IE63" s="132"/>
      <c r="IF63" s="132"/>
      <c r="IG63" s="132"/>
      <c r="IH63" s="132"/>
      <c r="II63" s="132"/>
      <c r="IJ63" s="132"/>
      <c r="IK63" s="132"/>
      <c r="IL63" s="132"/>
      <c r="IM63" s="132"/>
      <c r="IN63" s="132"/>
      <c r="IO63" s="132"/>
      <c r="IP63" s="132"/>
      <c r="IQ63" s="132"/>
      <c r="IR63" s="132"/>
      <c r="IS63" s="132"/>
      <c r="IT63" s="132"/>
      <c r="IU63" s="132"/>
      <c r="IV63" s="132"/>
    </row>
    <row r="64" customFormat="false" ht="122.25" hidden="false" customHeight="true" outlineLevel="0" collapsed="false">
      <c r="A64" s="104"/>
      <c r="B64" s="105"/>
      <c r="C64" s="105"/>
      <c r="D64" s="103" t="s">
        <v>680</v>
      </c>
      <c r="E64" s="107" t="s">
        <v>681</v>
      </c>
      <c r="F64" s="92" t="s">
        <v>675</v>
      </c>
      <c r="G64" s="92" t="n">
        <v>128210</v>
      </c>
      <c r="H64" s="92" t="n">
        <f aca="false">99674+28536</f>
        <v>128210</v>
      </c>
      <c r="I64" s="120" t="s">
        <v>669</v>
      </c>
      <c r="J64" s="92" t="s">
        <v>669</v>
      </c>
      <c r="K64" s="111" t="s">
        <v>670</v>
      </c>
      <c r="L64" s="112" t="s">
        <v>676</v>
      </c>
      <c r="M64" s="92"/>
      <c r="N64" s="130"/>
      <c r="O64" s="130"/>
      <c r="P64" s="130"/>
      <c r="Q64" s="130"/>
      <c r="R64" s="130"/>
      <c r="S64" s="130"/>
      <c r="T64" s="130"/>
      <c r="U64" s="130"/>
      <c r="V64" s="130"/>
      <c r="W64" s="130"/>
      <c r="X64" s="130"/>
      <c r="Y64" s="130"/>
      <c r="Z64" s="130"/>
      <c r="AA64" s="130"/>
      <c r="AB64" s="130"/>
      <c r="AC64" s="130"/>
      <c r="AD64" s="130"/>
      <c r="AE64" s="130"/>
      <c r="AF64" s="130"/>
      <c r="AG64" s="130"/>
      <c r="AH64" s="130"/>
      <c r="AI64" s="130"/>
      <c r="AJ64" s="130"/>
      <c r="AK64" s="130"/>
      <c r="AL64" s="130"/>
      <c r="AM64" s="130"/>
      <c r="AN64" s="130"/>
      <c r="AO64" s="130"/>
      <c r="AP64" s="130"/>
      <c r="AQ64" s="130"/>
      <c r="AR64" s="130"/>
      <c r="AS64" s="130"/>
      <c r="AT64" s="131"/>
      <c r="AU64" s="132"/>
      <c r="AV64" s="132"/>
      <c r="AW64" s="132"/>
      <c r="AX64" s="132"/>
      <c r="AY64" s="132"/>
      <c r="AZ64" s="132"/>
      <c r="BA64" s="132"/>
      <c r="BB64" s="132"/>
      <c r="BC64" s="132"/>
      <c r="BD64" s="132"/>
      <c r="BE64" s="132"/>
      <c r="BF64" s="132"/>
      <c r="BG64" s="132"/>
      <c r="BH64" s="132"/>
      <c r="BI64" s="132"/>
      <c r="BJ64" s="132"/>
      <c r="BK64" s="132"/>
      <c r="BL64" s="132"/>
      <c r="BM64" s="132"/>
      <c r="BN64" s="132"/>
      <c r="BO64" s="132"/>
      <c r="BP64" s="132"/>
      <c r="BQ64" s="132"/>
      <c r="BR64" s="132"/>
      <c r="BS64" s="132"/>
      <c r="BT64" s="132"/>
      <c r="BU64" s="132"/>
      <c r="BV64" s="132"/>
      <c r="BW64" s="132"/>
      <c r="BX64" s="132"/>
      <c r="BY64" s="132"/>
      <c r="BZ64" s="132"/>
      <c r="CA64" s="132"/>
      <c r="CB64" s="132"/>
      <c r="CC64" s="132"/>
      <c r="CD64" s="132"/>
      <c r="CE64" s="132"/>
      <c r="CF64" s="132"/>
      <c r="CG64" s="132"/>
      <c r="CH64" s="132"/>
      <c r="CI64" s="132"/>
      <c r="CJ64" s="132"/>
      <c r="CK64" s="132"/>
      <c r="CL64" s="132"/>
      <c r="CM64" s="132"/>
      <c r="CN64" s="132"/>
      <c r="CO64" s="132"/>
      <c r="CP64" s="132"/>
      <c r="CQ64" s="132"/>
      <c r="CR64" s="132"/>
      <c r="CS64" s="132"/>
      <c r="CT64" s="132"/>
      <c r="CU64" s="132"/>
      <c r="CV64" s="132"/>
      <c r="CW64" s="132"/>
      <c r="CX64" s="132"/>
      <c r="CY64" s="132"/>
      <c r="CZ64" s="132"/>
      <c r="DA64" s="132"/>
      <c r="DB64" s="132"/>
      <c r="DC64" s="132"/>
      <c r="DD64" s="132"/>
      <c r="DE64" s="132"/>
      <c r="DF64" s="132"/>
      <c r="DG64" s="132"/>
      <c r="DH64" s="132"/>
      <c r="DI64" s="132"/>
      <c r="DJ64" s="132"/>
      <c r="DK64" s="132"/>
      <c r="DL64" s="132"/>
      <c r="DM64" s="132"/>
      <c r="DN64" s="132"/>
      <c r="DO64" s="132"/>
      <c r="DP64" s="132"/>
      <c r="DQ64" s="132"/>
      <c r="DR64" s="132"/>
      <c r="DS64" s="132"/>
      <c r="DT64" s="132"/>
      <c r="DU64" s="132"/>
      <c r="DV64" s="132"/>
      <c r="DW64" s="132"/>
      <c r="DX64" s="132"/>
      <c r="DY64" s="132"/>
      <c r="DZ64" s="132"/>
      <c r="EA64" s="132"/>
      <c r="EB64" s="132"/>
      <c r="EC64" s="132"/>
      <c r="ED64" s="132"/>
      <c r="EE64" s="132"/>
      <c r="EF64" s="132"/>
      <c r="EG64" s="132"/>
      <c r="EH64" s="132"/>
      <c r="EI64" s="132"/>
      <c r="EJ64" s="132"/>
      <c r="EK64" s="132"/>
      <c r="EL64" s="132"/>
      <c r="EM64" s="132"/>
      <c r="EN64" s="132"/>
      <c r="EO64" s="132"/>
      <c r="EP64" s="132"/>
      <c r="EQ64" s="132"/>
      <c r="ER64" s="132"/>
      <c r="ES64" s="132"/>
      <c r="ET64" s="132"/>
      <c r="EU64" s="132"/>
      <c r="EV64" s="132"/>
      <c r="EW64" s="132"/>
      <c r="EX64" s="132"/>
      <c r="EY64" s="132"/>
      <c r="EZ64" s="132"/>
      <c r="FA64" s="132"/>
      <c r="FB64" s="132"/>
      <c r="FC64" s="132"/>
      <c r="FD64" s="132"/>
      <c r="FE64" s="132"/>
      <c r="FF64" s="132"/>
      <c r="FG64" s="132"/>
      <c r="FH64" s="132"/>
      <c r="FI64" s="132"/>
      <c r="FJ64" s="132"/>
      <c r="FK64" s="132"/>
      <c r="FL64" s="132"/>
      <c r="FM64" s="132"/>
      <c r="FN64" s="132"/>
      <c r="FO64" s="132"/>
      <c r="FP64" s="132"/>
      <c r="FQ64" s="132"/>
      <c r="FR64" s="132"/>
      <c r="FS64" s="132"/>
      <c r="FT64" s="132"/>
      <c r="FU64" s="132"/>
      <c r="FV64" s="132"/>
      <c r="FW64" s="132"/>
      <c r="FX64" s="132"/>
      <c r="FY64" s="132"/>
      <c r="FZ64" s="132"/>
      <c r="GA64" s="132"/>
      <c r="GB64" s="132"/>
      <c r="GC64" s="132"/>
      <c r="GD64" s="132"/>
      <c r="GE64" s="132"/>
      <c r="GF64" s="132"/>
      <c r="GG64" s="132"/>
      <c r="GH64" s="132"/>
      <c r="GI64" s="132"/>
      <c r="GJ64" s="132"/>
      <c r="GK64" s="132"/>
      <c r="GL64" s="132"/>
      <c r="GM64" s="132"/>
      <c r="GN64" s="132"/>
      <c r="GO64" s="132"/>
      <c r="GP64" s="132"/>
      <c r="GQ64" s="132"/>
      <c r="GR64" s="132"/>
      <c r="GS64" s="132"/>
      <c r="GT64" s="132"/>
      <c r="GU64" s="132"/>
      <c r="GV64" s="132"/>
      <c r="GW64" s="132"/>
      <c r="GX64" s="132"/>
      <c r="GY64" s="132"/>
      <c r="GZ64" s="132"/>
      <c r="HA64" s="132"/>
      <c r="HB64" s="132"/>
      <c r="HC64" s="132"/>
      <c r="HD64" s="132"/>
      <c r="HE64" s="132"/>
      <c r="HF64" s="132"/>
      <c r="HG64" s="132"/>
      <c r="HH64" s="132"/>
      <c r="HI64" s="132"/>
      <c r="HJ64" s="132"/>
      <c r="HK64" s="132"/>
      <c r="HL64" s="132"/>
      <c r="HM64" s="132"/>
      <c r="HN64" s="132"/>
      <c r="HO64" s="132"/>
      <c r="HP64" s="132"/>
      <c r="HQ64" s="132"/>
      <c r="HR64" s="132"/>
      <c r="HS64" s="132"/>
      <c r="HT64" s="132"/>
      <c r="HU64" s="132"/>
      <c r="HV64" s="132"/>
      <c r="HW64" s="132"/>
      <c r="HX64" s="132"/>
      <c r="HY64" s="132"/>
      <c r="HZ64" s="132"/>
      <c r="IA64" s="132"/>
      <c r="IB64" s="132"/>
      <c r="IC64" s="132"/>
      <c r="ID64" s="132"/>
      <c r="IE64" s="132"/>
      <c r="IF64" s="132"/>
      <c r="IG64" s="132"/>
      <c r="IH64" s="132"/>
      <c r="II64" s="132"/>
      <c r="IJ64" s="132"/>
      <c r="IK64" s="132"/>
      <c r="IL64" s="132"/>
      <c r="IM64" s="132"/>
      <c r="IN64" s="132"/>
      <c r="IO64" s="132"/>
      <c r="IP64" s="132"/>
      <c r="IQ64" s="132"/>
      <c r="IR64" s="132"/>
      <c r="IS64" s="132"/>
      <c r="IT64" s="132"/>
      <c r="IU64" s="132"/>
      <c r="IV64" s="132"/>
    </row>
    <row r="65" customFormat="false" ht="15" hidden="false" customHeight="true" outlineLevel="0" collapsed="false"/>
    <row r="66" customFormat="false" ht="15" hidden="false" customHeight="true" outlineLevel="0" collapsed="false"/>
    <row r="67" customFormat="false" ht="15" hidden="false" customHeight="true" outlineLevel="0" collapsed="false"/>
    <row r="68" customFormat="false" ht="15" hidden="false" customHeight="true" outlineLevel="0" collapsed="false"/>
  </sheetData>
  <mergeCells count="315">
    <mergeCell ref="K1:M1"/>
    <mergeCell ref="E3:J5"/>
    <mergeCell ref="M8:M14"/>
    <mergeCell ref="A9:A14"/>
    <mergeCell ref="B9:B14"/>
    <mergeCell ref="C9:C14"/>
    <mergeCell ref="J9:J11"/>
    <mergeCell ref="J12:J14"/>
    <mergeCell ref="A15:A64"/>
    <mergeCell ref="B15:B21"/>
    <mergeCell ref="C15:C21"/>
    <mergeCell ref="J15:J16"/>
    <mergeCell ref="M15:M17"/>
    <mergeCell ref="D17:D20"/>
    <mergeCell ref="E17:E20"/>
    <mergeCell ref="F17:F20"/>
    <mergeCell ref="G17:G20"/>
    <mergeCell ref="H17:H20"/>
    <mergeCell ref="I17:I20"/>
    <mergeCell ref="J19:J21"/>
    <mergeCell ref="B22:B27"/>
    <mergeCell ref="C22:C27"/>
    <mergeCell ref="J22:J24"/>
    <mergeCell ref="J25:J27"/>
    <mergeCell ref="B28:B31"/>
    <mergeCell ref="C28:C31"/>
    <mergeCell ref="J28:J30"/>
    <mergeCell ref="M28:M31"/>
    <mergeCell ref="B32:B36"/>
    <mergeCell ref="C32:C36"/>
    <mergeCell ref="J32:J33"/>
    <mergeCell ref="M32:M35"/>
    <mergeCell ref="D34:D36"/>
    <mergeCell ref="E34:E36"/>
    <mergeCell ref="F34:F36"/>
    <mergeCell ref="G34:G36"/>
    <mergeCell ref="H34:H36"/>
    <mergeCell ref="I34:I36"/>
    <mergeCell ref="J34:J35"/>
    <mergeCell ref="K34:K36"/>
    <mergeCell ref="L34:L36"/>
    <mergeCell ref="B37:B44"/>
    <mergeCell ref="C37:C44"/>
    <mergeCell ref="J37:J39"/>
    <mergeCell ref="M37:M40"/>
    <mergeCell ref="D40:D43"/>
    <mergeCell ref="E40:E43"/>
    <mergeCell ref="F40:F43"/>
    <mergeCell ref="G40:G43"/>
    <mergeCell ref="H40:H43"/>
    <mergeCell ref="I40:I43"/>
    <mergeCell ref="J42:J44"/>
    <mergeCell ref="B45:B50"/>
    <mergeCell ref="C45:C50"/>
    <mergeCell ref="J45:J47"/>
    <mergeCell ref="J48:J50"/>
    <mergeCell ref="B51:B53"/>
    <mergeCell ref="C51:C53"/>
    <mergeCell ref="J51:J52"/>
    <mergeCell ref="M51:M53"/>
    <mergeCell ref="B54:B57"/>
    <mergeCell ref="C54:C57"/>
    <mergeCell ref="J54:J56"/>
    <mergeCell ref="M54:M57"/>
    <mergeCell ref="B58:B60"/>
    <mergeCell ref="C58:C60"/>
    <mergeCell ref="J58:J59"/>
    <mergeCell ref="M58:M60"/>
    <mergeCell ref="B61:B64"/>
    <mergeCell ref="C61:C64"/>
    <mergeCell ref="J61:J63"/>
    <mergeCell ref="M61:M64"/>
    <mergeCell ref="N61:N64"/>
    <mergeCell ref="O61:O64"/>
    <mergeCell ref="P61:P64"/>
    <mergeCell ref="Q61:Q64"/>
    <mergeCell ref="R61:R64"/>
    <mergeCell ref="S61:S64"/>
    <mergeCell ref="T61:T64"/>
    <mergeCell ref="U61:U64"/>
    <mergeCell ref="V61:V64"/>
    <mergeCell ref="W61:W64"/>
    <mergeCell ref="X61:X64"/>
    <mergeCell ref="Y61:Y64"/>
    <mergeCell ref="Z61:Z64"/>
    <mergeCell ref="AA61:AA64"/>
    <mergeCell ref="AB61:AB64"/>
    <mergeCell ref="AC61:AC64"/>
    <mergeCell ref="AD61:AD64"/>
    <mergeCell ref="AE61:AE64"/>
    <mergeCell ref="AF61:AF64"/>
    <mergeCell ref="AG61:AG64"/>
    <mergeCell ref="AH61:AH64"/>
    <mergeCell ref="AI61:AI64"/>
    <mergeCell ref="AJ61:AJ64"/>
    <mergeCell ref="AK61:AK64"/>
    <mergeCell ref="AL61:AL64"/>
    <mergeCell ref="AM61:AM64"/>
    <mergeCell ref="AN61:AN64"/>
    <mergeCell ref="AO61:AO64"/>
    <mergeCell ref="AP61:AP64"/>
    <mergeCell ref="AQ61:AQ64"/>
    <mergeCell ref="AR61:AR64"/>
    <mergeCell ref="AS61:AS64"/>
    <mergeCell ref="AT61:AT64"/>
    <mergeCell ref="AU61:AU64"/>
    <mergeCell ref="AV61:AV64"/>
    <mergeCell ref="AW61:AW64"/>
    <mergeCell ref="AX61:AX64"/>
    <mergeCell ref="AY61:AY64"/>
    <mergeCell ref="AZ61:AZ64"/>
    <mergeCell ref="BA61:BA64"/>
    <mergeCell ref="BB61:BB64"/>
    <mergeCell ref="BC61:BC64"/>
    <mergeCell ref="BD61:BD64"/>
    <mergeCell ref="BE61:BE64"/>
    <mergeCell ref="BF61:BF64"/>
    <mergeCell ref="BG61:BG64"/>
    <mergeCell ref="BH61:BH64"/>
    <mergeCell ref="BI61:BI64"/>
    <mergeCell ref="BJ61:BJ64"/>
    <mergeCell ref="BK61:BK64"/>
    <mergeCell ref="BL61:BL64"/>
    <mergeCell ref="BM61:BM64"/>
    <mergeCell ref="BN61:BN64"/>
    <mergeCell ref="BO61:BO64"/>
    <mergeCell ref="BP61:BP64"/>
    <mergeCell ref="BQ61:BQ64"/>
    <mergeCell ref="BR61:BR64"/>
    <mergeCell ref="BS61:BS64"/>
    <mergeCell ref="BT61:BT64"/>
    <mergeCell ref="BU61:BU64"/>
    <mergeCell ref="BV61:BV64"/>
    <mergeCell ref="BW61:BW64"/>
    <mergeCell ref="BX61:BX64"/>
    <mergeCell ref="BY61:BY64"/>
    <mergeCell ref="BZ61:BZ64"/>
    <mergeCell ref="CA61:CA64"/>
    <mergeCell ref="CB61:CB64"/>
    <mergeCell ref="CC61:CC64"/>
    <mergeCell ref="CD61:CD64"/>
    <mergeCell ref="CE61:CE64"/>
    <mergeCell ref="CF61:CF64"/>
    <mergeCell ref="CG61:CG64"/>
    <mergeCell ref="CH61:CH64"/>
    <mergeCell ref="CI61:CI64"/>
    <mergeCell ref="CJ61:CJ64"/>
    <mergeCell ref="CK61:CK64"/>
    <mergeCell ref="CL61:CL64"/>
    <mergeCell ref="CM61:CM64"/>
    <mergeCell ref="CN61:CN64"/>
    <mergeCell ref="CO61:CO64"/>
    <mergeCell ref="CP61:CP64"/>
    <mergeCell ref="CQ61:CQ64"/>
    <mergeCell ref="CR61:CR64"/>
    <mergeCell ref="CS61:CS64"/>
    <mergeCell ref="CT61:CT64"/>
    <mergeCell ref="CU61:CU64"/>
    <mergeCell ref="CV61:CV64"/>
    <mergeCell ref="CW61:CW64"/>
    <mergeCell ref="CX61:CX64"/>
    <mergeCell ref="CY61:CY64"/>
    <mergeCell ref="CZ61:CZ64"/>
    <mergeCell ref="DA61:DA64"/>
    <mergeCell ref="DB61:DB64"/>
    <mergeCell ref="DC61:DC64"/>
    <mergeCell ref="DD61:DD64"/>
    <mergeCell ref="DE61:DE64"/>
    <mergeCell ref="DF61:DF64"/>
    <mergeCell ref="DG61:DG64"/>
    <mergeCell ref="DH61:DH64"/>
    <mergeCell ref="DI61:DI64"/>
    <mergeCell ref="DJ61:DJ64"/>
    <mergeCell ref="DK61:DK64"/>
    <mergeCell ref="DL61:DL64"/>
    <mergeCell ref="DM61:DM64"/>
    <mergeCell ref="DN61:DN64"/>
    <mergeCell ref="DO61:DO64"/>
    <mergeCell ref="DP61:DP64"/>
    <mergeCell ref="DQ61:DQ64"/>
    <mergeCell ref="DR61:DR64"/>
    <mergeCell ref="DS61:DS64"/>
    <mergeCell ref="DT61:DT64"/>
    <mergeCell ref="DU61:DU64"/>
    <mergeCell ref="DV61:DV64"/>
    <mergeCell ref="DW61:DW64"/>
    <mergeCell ref="DX61:DX64"/>
    <mergeCell ref="DY61:DY64"/>
    <mergeCell ref="DZ61:DZ64"/>
    <mergeCell ref="EA61:EA64"/>
    <mergeCell ref="EB61:EB64"/>
    <mergeCell ref="EC61:EC64"/>
    <mergeCell ref="ED61:ED64"/>
    <mergeCell ref="EE61:EE64"/>
    <mergeCell ref="EF61:EF64"/>
    <mergeCell ref="EG61:EG64"/>
    <mergeCell ref="EH61:EH64"/>
    <mergeCell ref="EI61:EI64"/>
    <mergeCell ref="EJ61:EJ64"/>
    <mergeCell ref="EK61:EK64"/>
    <mergeCell ref="EL61:EL64"/>
    <mergeCell ref="EM61:EM64"/>
    <mergeCell ref="EN61:EN64"/>
    <mergeCell ref="EO61:EO64"/>
    <mergeCell ref="EP61:EP64"/>
    <mergeCell ref="EQ61:EQ64"/>
    <mergeCell ref="ER61:ER64"/>
    <mergeCell ref="ES61:ES64"/>
    <mergeCell ref="ET61:ET64"/>
    <mergeCell ref="EU61:EU64"/>
    <mergeCell ref="EV61:EV64"/>
    <mergeCell ref="EW61:EW64"/>
    <mergeCell ref="EX61:EX64"/>
    <mergeCell ref="EY61:EY64"/>
    <mergeCell ref="EZ61:EZ64"/>
    <mergeCell ref="FA61:FA64"/>
    <mergeCell ref="FB61:FB64"/>
    <mergeCell ref="FC61:FC64"/>
    <mergeCell ref="FD61:FD64"/>
    <mergeCell ref="FE61:FE64"/>
    <mergeCell ref="FF61:FF64"/>
    <mergeCell ref="FG61:FG64"/>
    <mergeCell ref="FH61:FH64"/>
    <mergeCell ref="FI61:FI64"/>
    <mergeCell ref="FJ61:FJ64"/>
    <mergeCell ref="FK61:FK64"/>
    <mergeCell ref="FL61:FL64"/>
    <mergeCell ref="FM61:FM64"/>
    <mergeCell ref="FN61:FN64"/>
    <mergeCell ref="FO61:FO64"/>
    <mergeCell ref="FP61:FP64"/>
    <mergeCell ref="FQ61:FQ64"/>
    <mergeCell ref="FR61:FR64"/>
    <mergeCell ref="FS61:FS64"/>
    <mergeCell ref="FT61:FT64"/>
    <mergeCell ref="FU61:FU64"/>
    <mergeCell ref="FV61:FV64"/>
    <mergeCell ref="FW61:FW64"/>
    <mergeCell ref="FX61:FX64"/>
    <mergeCell ref="FY61:FY64"/>
    <mergeCell ref="FZ61:FZ64"/>
    <mergeCell ref="GA61:GA64"/>
    <mergeCell ref="GB61:GB64"/>
    <mergeCell ref="GC61:GC64"/>
    <mergeCell ref="GD61:GD64"/>
    <mergeCell ref="GE61:GE64"/>
    <mergeCell ref="GF61:GF64"/>
    <mergeCell ref="GG61:GG64"/>
    <mergeCell ref="GH61:GH64"/>
    <mergeCell ref="GI61:GI64"/>
    <mergeCell ref="GJ61:GJ64"/>
    <mergeCell ref="GK61:GK64"/>
    <mergeCell ref="GL61:GL64"/>
    <mergeCell ref="GM61:GM64"/>
    <mergeCell ref="GN61:GN64"/>
    <mergeCell ref="GO61:GO64"/>
    <mergeCell ref="GP61:GP64"/>
    <mergeCell ref="GQ61:GQ64"/>
    <mergeCell ref="GR61:GR64"/>
    <mergeCell ref="GS61:GS64"/>
    <mergeCell ref="GT61:GT64"/>
    <mergeCell ref="GU61:GU64"/>
    <mergeCell ref="GV61:GV64"/>
    <mergeCell ref="GW61:GW64"/>
    <mergeCell ref="GX61:GX64"/>
    <mergeCell ref="GY61:GY64"/>
    <mergeCell ref="GZ61:GZ64"/>
    <mergeCell ref="HA61:HA64"/>
    <mergeCell ref="HB61:HB64"/>
    <mergeCell ref="HC61:HC64"/>
    <mergeCell ref="HD61:HD64"/>
    <mergeCell ref="HE61:HE64"/>
    <mergeCell ref="HF61:HF64"/>
    <mergeCell ref="HG61:HG64"/>
    <mergeCell ref="HH61:HH64"/>
    <mergeCell ref="HI61:HI64"/>
    <mergeCell ref="HJ61:HJ64"/>
    <mergeCell ref="HK61:HK64"/>
    <mergeCell ref="HL61:HL64"/>
    <mergeCell ref="HM61:HM64"/>
    <mergeCell ref="HN61:HN64"/>
    <mergeCell ref="HO61:HO64"/>
    <mergeCell ref="HP61:HP64"/>
    <mergeCell ref="HQ61:HQ64"/>
    <mergeCell ref="HR61:HR64"/>
    <mergeCell ref="HS61:HS64"/>
    <mergeCell ref="HT61:HT64"/>
    <mergeCell ref="HU61:HU64"/>
    <mergeCell ref="HV61:HV64"/>
    <mergeCell ref="HW61:HW64"/>
    <mergeCell ref="HX61:HX64"/>
    <mergeCell ref="HY61:HY64"/>
    <mergeCell ref="HZ61:HZ64"/>
    <mergeCell ref="IA61:IA64"/>
    <mergeCell ref="IB61:IB64"/>
    <mergeCell ref="IC61:IC64"/>
    <mergeCell ref="ID61:ID64"/>
    <mergeCell ref="IE61:IE64"/>
    <mergeCell ref="IF61:IF64"/>
    <mergeCell ref="IG61:IG64"/>
    <mergeCell ref="IH61:IH64"/>
    <mergeCell ref="II61:II64"/>
    <mergeCell ref="IJ61:IJ64"/>
    <mergeCell ref="IK61:IK64"/>
    <mergeCell ref="IL61:IL64"/>
    <mergeCell ref="IM61:IM64"/>
    <mergeCell ref="IN61:IN64"/>
    <mergeCell ref="IO61:IO64"/>
    <mergeCell ref="IP61:IP64"/>
    <mergeCell ref="IQ61:IQ64"/>
    <mergeCell ref="IR61:IR64"/>
    <mergeCell ref="IS61:IS64"/>
    <mergeCell ref="IT61:IT64"/>
    <mergeCell ref="IU61:IU64"/>
    <mergeCell ref="IV61:IV64"/>
  </mergeCell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5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LibreOffice/6.4.5.2$Linux_X86_64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2006-09-16T07:00:00Z</dcterms:created>
  <dc:creator/>
  <dc:description/>
  <dc:language>ru-RU</dc:language>
  <cp:lastModifiedBy/>
  <dcterms:modified xsi:type="dcterms:W3CDTF">2021-01-18T12:37:23Z</dcterms:modified>
  <cp:revision>0</cp:revision>
  <dc:subject/>
  <dc:title/>
</cp:coreProperties>
</file>